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codeName="DieseArbeitsmappe" defaultThemeVersion="124226"/>
  <xr:revisionPtr revIDLastSave="0" documentId="13_ncr:1_{A82A378B-6688-47FF-93EF-4960E3F480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anuar" sheetId="7" r:id="rId1"/>
    <sheet name="Februar" sheetId="17" r:id="rId2"/>
    <sheet name="März" sheetId="18" r:id="rId3"/>
    <sheet name="April" sheetId="19" r:id="rId4"/>
    <sheet name="Mai" sheetId="20" r:id="rId5"/>
    <sheet name="Juni" sheetId="21" r:id="rId6"/>
    <sheet name="Juli" sheetId="22" r:id="rId7"/>
    <sheet name="August" sheetId="23" r:id="rId8"/>
    <sheet name="September" sheetId="24" r:id="rId9"/>
    <sheet name="Oktober" sheetId="25" r:id="rId10"/>
    <sheet name="November" sheetId="26" r:id="rId11"/>
    <sheet name="Dezember" sheetId="27" r:id="rId12"/>
    <sheet name="Gesamt" sheetId="5" r:id="rId13"/>
    <sheet name="Kategorien" sheetId="16" r:id="rId14"/>
  </sheets>
  <definedNames>
    <definedName name="_xlnm._FilterDatabase" localSheetId="13" hidden="1">Kategorien!$A$1:$A$12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27" l="1"/>
  <c r="N13" i="27"/>
  <c r="O13" i="27"/>
  <c r="M14" i="27"/>
  <c r="O14" i="27" s="1"/>
  <c r="N14" i="27"/>
  <c r="M13" i="26"/>
  <c r="O13" i="26" s="1"/>
  <c r="N13" i="26"/>
  <c r="M14" i="26"/>
  <c r="O14" i="26" s="1"/>
  <c r="N14" i="26"/>
  <c r="M13" i="25"/>
  <c r="O13" i="25" s="1"/>
  <c r="N13" i="25"/>
  <c r="M14" i="25"/>
  <c r="N14" i="25"/>
  <c r="M13" i="24"/>
  <c r="N13" i="24"/>
  <c r="O13" i="24"/>
  <c r="M14" i="24"/>
  <c r="N14" i="24"/>
  <c r="M13" i="23"/>
  <c r="N13" i="23"/>
  <c r="M14" i="23"/>
  <c r="N14" i="23"/>
  <c r="M13" i="22"/>
  <c r="O13" i="22" s="1"/>
  <c r="N13" i="22"/>
  <c r="M14" i="22"/>
  <c r="N14" i="22"/>
  <c r="M13" i="21"/>
  <c r="N13" i="21"/>
  <c r="M14" i="21"/>
  <c r="N14" i="21"/>
  <c r="M13" i="20"/>
  <c r="N13" i="20"/>
  <c r="M14" i="20"/>
  <c r="N14" i="20"/>
  <c r="M13" i="19"/>
  <c r="N13" i="19"/>
  <c r="M14" i="19"/>
  <c r="O14" i="19" s="1"/>
  <c r="N14" i="19"/>
  <c r="M13" i="18"/>
  <c r="N13" i="18"/>
  <c r="M14" i="18"/>
  <c r="N14" i="18"/>
  <c r="M13" i="17"/>
  <c r="N13" i="17"/>
  <c r="M14" i="17"/>
  <c r="O14" i="17" s="1"/>
  <c r="N14" i="17"/>
  <c r="M13" i="7"/>
  <c r="N13" i="7"/>
  <c r="M14" i="7"/>
  <c r="N14" i="7"/>
  <c r="O13" i="18" l="1"/>
  <c r="O13" i="17"/>
  <c r="Q15" i="5"/>
  <c r="P14" i="5"/>
  <c r="O14" i="25"/>
  <c r="O14" i="24"/>
  <c r="O14" i="23"/>
  <c r="O13" i="23"/>
  <c r="O14" i="22"/>
  <c r="O14" i="20"/>
  <c r="O13" i="20"/>
  <c r="O13" i="19"/>
  <c r="O14" i="18"/>
  <c r="O13" i="7"/>
  <c r="O14" i="7"/>
  <c r="O14" i="21"/>
  <c r="O13" i="21"/>
  <c r="P15" i="5"/>
  <c r="Q14" i="5"/>
  <c r="N12" i="27"/>
  <c r="M12" i="27"/>
  <c r="O12" i="27" s="1"/>
  <c r="N11" i="27"/>
  <c r="M11" i="27"/>
  <c r="O11" i="27" s="1"/>
  <c r="N10" i="27"/>
  <c r="M10" i="27"/>
  <c r="N9" i="27"/>
  <c r="M9" i="27"/>
  <c r="N8" i="27"/>
  <c r="M8" i="27"/>
  <c r="N7" i="27"/>
  <c r="M7" i="27"/>
  <c r="O7" i="27" s="1"/>
  <c r="N6" i="27"/>
  <c r="M6" i="27"/>
  <c r="N5" i="27"/>
  <c r="M5" i="27"/>
  <c r="O5" i="27" s="1"/>
  <c r="N4" i="27"/>
  <c r="M4" i="27"/>
  <c r="I4" i="27"/>
  <c r="H4" i="27"/>
  <c r="J4" i="27" s="1"/>
  <c r="N12" i="26"/>
  <c r="M12" i="26"/>
  <c r="N11" i="26"/>
  <c r="M11" i="26"/>
  <c r="N10" i="26"/>
  <c r="M10" i="26"/>
  <c r="N9" i="26"/>
  <c r="M9" i="26"/>
  <c r="N8" i="26"/>
  <c r="M8" i="26"/>
  <c r="N7" i="26"/>
  <c r="M7" i="26"/>
  <c r="N6" i="26"/>
  <c r="M6" i="26"/>
  <c r="N5" i="26"/>
  <c r="M5" i="26"/>
  <c r="N4" i="26"/>
  <c r="M4" i="26"/>
  <c r="I4" i="26"/>
  <c r="H4" i="26"/>
  <c r="N12" i="25"/>
  <c r="M12" i="25"/>
  <c r="N11" i="25"/>
  <c r="M11" i="25"/>
  <c r="O11" i="25" s="1"/>
  <c r="N10" i="25"/>
  <c r="M10" i="25"/>
  <c r="N9" i="25"/>
  <c r="M9" i="25"/>
  <c r="O9" i="25" s="1"/>
  <c r="N8" i="25"/>
  <c r="M8" i="25"/>
  <c r="N7" i="25"/>
  <c r="M7" i="25"/>
  <c r="N6" i="25"/>
  <c r="M6" i="25"/>
  <c r="N5" i="25"/>
  <c r="M5" i="25"/>
  <c r="N4" i="25"/>
  <c r="M4" i="25"/>
  <c r="J4" i="25"/>
  <c r="I4" i="25"/>
  <c r="H4" i="25"/>
  <c r="N12" i="24"/>
  <c r="M12" i="24"/>
  <c r="O12" i="24" s="1"/>
  <c r="N11" i="24"/>
  <c r="M11" i="24"/>
  <c r="O11" i="24" s="1"/>
  <c r="N10" i="24"/>
  <c r="M10" i="24"/>
  <c r="N9" i="24"/>
  <c r="M9" i="24"/>
  <c r="O9" i="24" s="1"/>
  <c r="N8" i="24"/>
  <c r="O8" i="24" s="1"/>
  <c r="M8" i="24"/>
  <c r="N7" i="24"/>
  <c r="M7" i="24"/>
  <c r="N6" i="24"/>
  <c r="M6" i="24"/>
  <c r="N5" i="24"/>
  <c r="M5" i="24"/>
  <c r="N4" i="24"/>
  <c r="M4" i="24"/>
  <c r="I4" i="24"/>
  <c r="H4" i="24"/>
  <c r="N12" i="23"/>
  <c r="M12" i="23"/>
  <c r="N11" i="23"/>
  <c r="M11" i="23"/>
  <c r="O11" i="23" s="1"/>
  <c r="N10" i="23"/>
  <c r="M10" i="23"/>
  <c r="N9" i="23"/>
  <c r="M9" i="23"/>
  <c r="O9" i="23" s="1"/>
  <c r="N8" i="23"/>
  <c r="M8" i="23"/>
  <c r="N7" i="23"/>
  <c r="M7" i="23"/>
  <c r="N6" i="23"/>
  <c r="M6" i="23"/>
  <c r="N5" i="23"/>
  <c r="M5" i="23"/>
  <c r="O5" i="23" s="1"/>
  <c r="N4" i="23"/>
  <c r="M4" i="23"/>
  <c r="I4" i="23"/>
  <c r="H4" i="23"/>
  <c r="J4" i="23" s="1"/>
  <c r="N12" i="22"/>
  <c r="M12" i="22"/>
  <c r="N11" i="22"/>
  <c r="M11" i="22"/>
  <c r="O11" i="22" s="1"/>
  <c r="N10" i="22"/>
  <c r="O10" i="22" s="1"/>
  <c r="M10" i="22"/>
  <c r="N9" i="22"/>
  <c r="M9" i="22"/>
  <c r="O9" i="22" s="1"/>
  <c r="N8" i="22"/>
  <c r="M8" i="22"/>
  <c r="N7" i="22"/>
  <c r="M7" i="22"/>
  <c r="O7" i="22" s="1"/>
  <c r="N6" i="22"/>
  <c r="M6" i="22"/>
  <c r="N5" i="22"/>
  <c r="M5" i="22"/>
  <c r="O5" i="22" s="1"/>
  <c r="N4" i="22"/>
  <c r="M4" i="22"/>
  <c r="I4" i="22"/>
  <c r="H4" i="22"/>
  <c r="N12" i="21"/>
  <c r="M12" i="21"/>
  <c r="N11" i="21"/>
  <c r="M11" i="21"/>
  <c r="N10" i="21"/>
  <c r="M10" i="21"/>
  <c r="N9" i="21"/>
  <c r="M9" i="21"/>
  <c r="N8" i="21"/>
  <c r="M8" i="21"/>
  <c r="N7" i="21"/>
  <c r="M7" i="21"/>
  <c r="N6" i="21"/>
  <c r="M6" i="21"/>
  <c r="N5" i="21"/>
  <c r="M5" i="21"/>
  <c r="N4" i="21"/>
  <c r="M4" i="21"/>
  <c r="I4" i="21"/>
  <c r="H4" i="21"/>
  <c r="N12" i="20"/>
  <c r="M12" i="20"/>
  <c r="N11" i="20"/>
  <c r="M11" i="20"/>
  <c r="N10" i="20"/>
  <c r="M10" i="20"/>
  <c r="N9" i="20"/>
  <c r="M9" i="20"/>
  <c r="N8" i="20"/>
  <c r="M8" i="20"/>
  <c r="N7" i="20"/>
  <c r="M7" i="20"/>
  <c r="N6" i="20"/>
  <c r="M6" i="20"/>
  <c r="N5" i="20"/>
  <c r="M5" i="20"/>
  <c r="N4" i="20"/>
  <c r="M4" i="20"/>
  <c r="I4" i="20"/>
  <c r="H4" i="20"/>
  <c r="N12" i="19"/>
  <c r="M12" i="19"/>
  <c r="N11" i="19"/>
  <c r="M11" i="19"/>
  <c r="N10" i="19"/>
  <c r="M10" i="19"/>
  <c r="N9" i="19"/>
  <c r="M9" i="19"/>
  <c r="N8" i="19"/>
  <c r="M8" i="19"/>
  <c r="N7" i="19"/>
  <c r="M7" i="19"/>
  <c r="N6" i="19"/>
  <c r="M6" i="19"/>
  <c r="N5" i="19"/>
  <c r="M5" i="19"/>
  <c r="N4" i="19"/>
  <c r="M4" i="19"/>
  <c r="I4" i="19"/>
  <c r="H4" i="19"/>
  <c r="N12" i="18"/>
  <c r="M12" i="18"/>
  <c r="N11" i="18"/>
  <c r="M11" i="18"/>
  <c r="N10" i="18"/>
  <c r="M10" i="18"/>
  <c r="N9" i="18"/>
  <c r="M9" i="18"/>
  <c r="N8" i="18"/>
  <c r="M8" i="18"/>
  <c r="N7" i="18"/>
  <c r="M7" i="18"/>
  <c r="N6" i="18"/>
  <c r="M6" i="18"/>
  <c r="N5" i="18"/>
  <c r="M5" i="18"/>
  <c r="N4" i="18"/>
  <c r="M4" i="18"/>
  <c r="I4" i="18"/>
  <c r="H4" i="18"/>
  <c r="N12" i="17"/>
  <c r="M12" i="17"/>
  <c r="N11" i="17"/>
  <c r="M11" i="17"/>
  <c r="N10" i="17"/>
  <c r="M10" i="17"/>
  <c r="N9" i="17"/>
  <c r="M9" i="17"/>
  <c r="N8" i="17"/>
  <c r="M8" i="17"/>
  <c r="N7" i="17"/>
  <c r="M7" i="17"/>
  <c r="N6" i="17"/>
  <c r="M6" i="17"/>
  <c r="N5" i="17"/>
  <c r="M5" i="17"/>
  <c r="N4" i="17"/>
  <c r="M4" i="17"/>
  <c r="I4" i="17"/>
  <c r="H4" i="17"/>
  <c r="N5" i="7"/>
  <c r="N6" i="7"/>
  <c r="N7" i="7"/>
  <c r="N8" i="7"/>
  <c r="N9" i="7"/>
  <c r="N10" i="7"/>
  <c r="N11" i="7"/>
  <c r="N12" i="7"/>
  <c r="M5" i="7"/>
  <c r="M6" i="7"/>
  <c r="M7" i="7"/>
  <c r="M8" i="7"/>
  <c r="M9" i="7"/>
  <c r="M10" i="7"/>
  <c r="M11" i="7"/>
  <c r="M12" i="7"/>
  <c r="N4" i="7"/>
  <c r="M4" i="7"/>
  <c r="I4" i="7"/>
  <c r="H4" i="7"/>
  <c r="C13" i="5"/>
  <c r="C9" i="5"/>
  <c r="F10" i="5"/>
  <c r="C14" i="5"/>
  <c r="C10" i="5"/>
  <c r="E8" i="5"/>
  <c r="E12" i="5"/>
  <c r="F12" i="5"/>
  <c r="F6" i="5"/>
  <c r="F9" i="5"/>
  <c r="F13" i="5"/>
  <c r="C12" i="5"/>
  <c r="E11" i="5"/>
  <c r="F7" i="5"/>
  <c r="F14" i="5"/>
  <c r="C11" i="5"/>
  <c r="E13" i="5"/>
  <c r="E7" i="5"/>
  <c r="F11" i="5"/>
  <c r="F8" i="5"/>
  <c r="E14" i="5"/>
  <c r="E3" i="5"/>
  <c r="E9" i="5"/>
  <c r="E10" i="5"/>
  <c r="E6" i="5"/>
  <c r="E5" i="5"/>
  <c r="F4" i="5"/>
  <c r="F3" i="5"/>
  <c r="E4" i="5"/>
  <c r="F5" i="5"/>
  <c r="R15" i="5" l="1"/>
  <c r="R14" i="5"/>
  <c r="O8" i="27"/>
  <c r="O6" i="27"/>
  <c r="O7" i="25"/>
  <c r="O4" i="25"/>
  <c r="O6" i="25"/>
  <c r="O8" i="25"/>
  <c r="O10" i="25"/>
  <c r="O7" i="24"/>
  <c r="O4" i="24"/>
  <c r="O6" i="24"/>
  <c r="O4" i="22"/>
  <c r="O12" i="22"/>
  <c r="J4" i="21"/>
  <c r="O5" i="21"/>
  <c r="O7" i="21"/>
  <c r="O9" i="21"/>
  <c r="O6" i="21"/>
  <c r="O11" i="21"/>
  <c r="O8" i="21"/>
  <c r="O12" i="21"/>
  <c r="J4" i="20"/>
  <c r="O11" i="20"/>
  <c r="O4" i="20"/>
  <c r="O6" i="20"/>
  <c r="O8" i="20"/>
  <c r="O10" i="20"/>
  <c r="O12" i="20"/>
  <c r="O5" i="20"/>
  <c r="O9" i="20"/>
  <c r="J4" i="19"/>
  <c r="O10" i="19"/>
  <c r="O5" i="19"/>
  <c r="O7" i="19"/>
  <c r="O9" i="19"/>
  <c r="O11" i="19"/>
  <c r="O4" i="19"/>
  <c r="O12" i="19"/>
  <c r="Q5" i="5"/>
  <c r="O8" i="18"/>
  <c r="O10" i="18"/>
  <c r="O12" i="18"/>
  <c r="J4" i="18"/>
  <c r="O5" i="18"/>
  <c r="O7" i="18"/>
  <c r="O4" i="18"/>
  <c r="O6" i="18"/>
  <c r="Q11" i="5"/>
  <c r="Q7" i="5"/>
  <c r="Q13" i="5"/>
  <c r="J4" i="17"/>
  <c r="O9" i="18"/>
  <c r="O11" i="18"/>
  <c r="O6" i="19"/>
  <c r="O8" i="19"/>
  <c r="O7" i="20"/>
  <c r="O4" i="21"/>
  <c r="O6" i="22"/>
  <c r="O8" i="22"/>
  <c r="J4" i="24"/>
  <c r="O5" i="24"/>
  <c r="O10" i="24"/>
  <c r="O5" i="25"/>
  <c r="O12" i="25"/>
  <c r="O9" i="27"/>
  <c r="O10" i="21"/>
  <c r="J4" i="22"/>
  <c r="O4" i="27"/>
  <c r="O10" i="27"/>
  <c r="O12" i="7"/>
  <c r="O6" i="7"/>
  <c r="O8" i="7"/>
  <c r="O10" i="7"/>
  <c r="Q9" i="5"/>
  <c r="Q8" i="5"/>
  <c r="Q12" i="5"/>
  <c r="Q10" i="5"/>
  <c r="Q6" i="5"/>
  <c r="O9" i="17"/>
  <c r="O11" i="17"/>
  <c r="P8" i="5"/>
  <c r="O7" i="26"/>
  <c r="O11" i="26"/>
  <c r="P7" i="5"/>
  <c r="P11" i="5"/>
  <c r="O6" i="26"/>
  <c r="O10" i="26"/>
  <c r="O5" i="26"/>
  <c r="P5" i="5"/>
  <c r="P9" i="5"/>
  <c r="J4" i="26"/>
  <c r="O9" i="26"/>
  <c r="O4" i="26"/>
  <c r="O8" i="26"/>
  <c r="O12" i="26"/>
  <c r="O10" i="23"/>
  <c r="O4" i="23"/>
  <c r="O12" i="23"/>
  <c r="P13" i="5"/>
  <c r="O7" i="23"/>
  <c r="P12" i="5"/>
  <c r="O6" i="23"/>
  <c r="O8" i="23"/>
  <c r="P10" i="5"/>
  <c r="P6" i="5"/>
  <c r="O7" i="17"/>
  <c r="O4" i="17"/>
  <c r="O6" i="17"/>
  <c r="O8" i="17"/>
  <c r="O10" i="17"/>
  <c r="O12" i="17"/>
  <c r="O5" i="17"/>
  <c r="O11" i="7"/>
  <c r="O5" i="7"/>
  <c r="O7" i="7"/>
  <c r="O4" i="7"/>
  <c r="O9" i="7"/>
  <c r="J4" i="7"/>
  <c r="C4" i="5"/>
  <c r="C5" i="5"/>
  <c r="C3" i="5"/>
  <c r="C8" i="5"/>
  <c r="C6" i="5"/>
  <c r="C7" i="5"/>
  <c r="R5" i="5" l="1"/>
  <c r="R11" i="5"/>
  <c r="R7" i="5"/>
  <c r="R13" i="5"/>
  <c r="R9" i="5"/>
  <c r="R12" i="5"/>
  <c r="R8" i="5"/>
  <c r="R10" i="5"/>
  <c r="R6" i="5"/>
  <c r="R17" i="5" l="1"/>
  <c r="J5" i="5"/>
  <c r="I5" i="5"/>
  <c r="G3" i="5"/>
  <c r="G10" i="5"/>
  <c r="G5" i="5"/>
  <c r="G11" i="5"/>
  <c r="G6" i="5"/>
  <c r="G12" i="5"/>
  <c r="G7" i="5"/>
  <c r="G13" i="5"/>
  <c r="G8" i="5"/>
  <c r="G14" i="5"/>
  <c r="G9" i="5"/>
  <c r="G4" i="5"/>
  <c r="C15" i="5"/>
  <c r="P21" i="5" l="1"/>
  <c r="P22" i="5"/>
  <c r="P26" i="5"/>
  <c r="P30" i="5"/>
  <c r="P29" i="5"/>
  <c r="P23" i="5"/>
  <c r="P27" i="5"/>
  <c r="P31" i="5"/>
  <c r="P28" i="5"/>
  <c r="P25" i="5"/>
  <c r="P24" i="5"/>
  <c r="Q21" i="5"/>
  <c r="Q22" i="5"/>
  <c r="Q26" i="5"/>
  <c r="Q30" i="5"/>
  <c r="Q27" i="5"/>
  <c r="Q31" i="5"/>
  <c r="Q23" i="5"/>
  <c r="Q24" i="5"/>
  <c r="Q28" i="5"/>
  <c r="Q25" i="5"/>
  <c r="Q29" i="5"/>
  <c r="K5" i="5"/>
</calcChain>
</file>

<file path=xl/sharedStrings.xml><?xml version="1.0" encoding="utf-8"?>
<sst xmlns="http://schemas.openxmlformats.org/spreadsheetml/2006/main" count="355" uniqueCount="42">
  <si>
    <t>Datum</t>
  </si>
  <si>
    <t>Einnahmen</t>
  </si>
  <si>
    <t>Ausgaben</t>
  </si>
  <si>
    <t>Gesamt</t>
  </si>
  <si>
    <t>Monat</t>
  </si>
  <si>
    <t>Oktober</t>
  </si>
  <si>
    <t>November</t>
  </si>
  <si>
    <t>Dezember</t>
  </si>
  <si>
    <t>Abschluss</t>
  </si>
  <si>
    <t>Summe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</si>
  <si>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</si>
  <si>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</si>
  <si>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</si>
  <si>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</si>
  <si>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</si>
  <si>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</si>
  <si>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</si>
  <si>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</si>
  <si>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</si>
  <si>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.</t>
  </si>
  <si>
    <t>Gehalt</t>
  </si>
  <si>
    <t>Anteil Ausgaben</t>
  </si>
  <si>
    <t>Beschreibung</t>
  </si>
  <si>
    <t>Kategorie</t>
  </si>
  <si>
    <t>Sonstiges</t>
  </si>
  <si>
    <t>Versicherung</t>
  </si>
  <si>
    <t>Shopping</t>
  </si>
  <si>
    <t>Sparen</t>
  </si>
  <si>
    <t>Mobilität</t>
  </si>
  <si>
    <t>Lebensmittel</t>
  </si>
  <si>
    <t>KFZ Steuer</t>
  </si>
  <si>
    <t>Miete</t>
  </si>
  <si>
    <t>Steuer</t>
  </si>
  <si>
    <t>Anteil Einnahmen</t>
  </si>
  <si>
    <t>Wohnen</t>
  </si>
  <si>
    <t>Freizeit</t>
  </si>
  <si>
    <t>Mitgliedschaften</t>
  </si>
  <si>
    <t>Bank / Versicherung</t>
  </si>
  <si>
    <t>Tanken</t>
  </si>
  <si>
    <t>Einkaufen</t>
  </si>
  <si>
    <t>Beitrag Sportverein</t>
  </si>
  <si>
    <t>Kino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</si>
</sst>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44" fontId="0" fillId="0" borderId="0" xfId="1" applyFont="1"/>
    <xf numFmtId="165" fontId="0" fillId="0" borderId="0" xfId="2" applyNumberFormat="1" applyFont="1"/>
    <xf numFmtId="44" fontId="0" fillId="0" borderId="0" xfId="0" applyNumberFormat="1"/>
    <xf numFmtId="10" fontId="0" fillId="0" borderId="0" xfId="2" applyNumberFormat="1" applyFont="1"/>
    <xf numFmtId="164" fontId="2" fillId="0" borderId="0" xfId="0" applyNumberFormat="1" applyFont="1"/>
    <xf numFmtId="44" fontId="0" fillId="0" borderId="1" xfId="0" applyNumberFormat="1" applyBorder="1"/>
    <xf numFmtId="0" fontId="0" fillId="0" borderId="2" xfId="0" applyBorder="1"/>
  </cellXfs>
  <cellStyles count="3">
    <cellStyle name="Prozent" xfId="2" builtinId="5"/>
    <cellStyle name="Standard" xfId="0" builtinId="0"/>
    <cellStyle name="Währung" xfId="1" builtinId="4"/>
  </cellStyles>
  <dxfs count="36">
    <dxf>
      <numFmt numFmtId="164" formatCode="#,##0.00\ &quot;€&quot;"/>
    </dxf>
    <dxf>
      <numFmt numFmtId="164" formatCode="#,##0.00\ &quot;€&quot;"/>
    </dxf>
    <dxf>
      <numFmt numFmtId="0" formatCode="General"/>
    </dxf>
    <dxf>
      <numFmt numFmtId="164" formatCode="#,##0.00\ &quot;€&quot;"/>
    </dxf>
    <dxf>
      <numFmt numFmtId="164" formatCode="#,##0.00\ &quot;€&quot;"/>
    </dxf>
    <dxf>
      <numFmt numFmtId="0" formatCode="General"/>
    </dxf>
    <dxf>
      <numFmt numFmtId="164" formatCode="#,##0.00\ &quot;€&quot;"/>
    </dxf>
    <dxf>
      <numFmt numFmtId="164" formatCode="#,##0.00\ &quot;€&quot;"/>
    </dxf>
    <dxf>
      <numFmt numFmtId="0" formatCode="General"/>
    </dxf>
    <dxf>
      <numFmt numFmtId="164" formatCode="#,##0.00\ &quot;€&quot;"/>
    </dxf>
    <dxf>
      <numFmt numFmtId="164" formatCode="#,##0.00\ &quot;€&quot;"/>
    </dxf>
    <dxf>
      <numFmt numFmtId="0" formatCode="General"/>
    </dxf>
    <dxf>
      <numFmt numFmtId="164" formatCode="#,##0.00\ &quot;€&quot;"/>
    </dxf>
    <dxf>
      <numFmt numFmtId="164" formatCode="#,##0.00\ &quot;€&quot;"/>
    </dxf>
    <dxf>
      <numFmt numFmtId="0" formatCode="General"/>
    </dxf>
    <dxf>
      <numFmt numFmtId="164" formatCode="#,##0.00\ &quot;€&quot;"/>
    </dxf>
    <dxf>
      <numFmt numFmtId="164" formatCode="#,##0.00\ &quot;€&quot;"/>
    </dxf>
    <dxf>
      <numFmt numFmtId="0" formatCode="General"/>
    </dxf>
    <dxf>
      <numFmt numFmtId="164" formatCode="#,##0.00\ &quot;€&quot;"/>
    </dxf>
    <dxf>
      <numFmt numFmtId="164" formatCode="#,##0.00\ &quot;€&quot;"/>
    </dxf>
    <dxf>
      <numFmt numFmtId="0" formatCode="General"/>
    </dxf>
    <dxf>
      <numFmt numFmtId="164" formatCode="#,##0.00\ &quot;€&quot;"/>
    </dxf>
    <dxf>
      <numFmt numFmtId="164" formatCode="#,##0.00\ &quot;€&quot;"/>
    </dxf>
    <dxf>
      <numFmt numFmtId="0" formatCode="General"/>
    </dxf>
    <dxf>
      <numFmt numFmtId="164" formatCode="#,##0.00\ &quot;€&quot;"/>
    </dxf>
    <dxf>
      <numFmt numFmtId="164" formatCode="#,##0.00\ &quot;€&quot;"/>
    </dxf>
    <dxf>
      <numFmt numFmtId="0" formatCode="General"/>
    </dxf>
    <dxf>
      <numFmt numFmtId="164" formatCode="#,##0.00\ &quot;€&quot;"/>
    </dxf>
    <dxf>
      <numFmt numFmtId="164" formatCode="#,##0.00\ &quot;€&quot;"/>
    </dxf>
    <dxf>
      <numFmt numFmtId="0" formatCode="General"/>
    </dxf>
    <dxf>
      <numFmt numFmtId="164" formatCode="#,##0.00\ &quot;€&quot;"/>
    </dxf>
    <dxf>
      <numFmt numFmtId="164" formatCode="#,##0.00\ &quot;€&quot;"/>
    </dxf>
    <dxf>
      <numFmt numFmtId="0" formatCode="General"/>
    </dxf>
    <dxf>
      <numFmt numFmtId="164" formatCode="#,##0.00\ &quot;€&quot;"/>
    </dxf>
    <dxf>
      <numFmt numFmtId="164" formatCode="#,##0.00\ &quot;€&quot;"/>
    </dxf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Ausgabenverteilung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Januar!$N$3</c:f>
              <c:strCache>
                <c:ptCount val="1"/>
                <c:pt idx="0">
                  <c:v>Ausgaben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59-4E6B-8A5B-BC671859DD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59-4E6B-8A5B-BC671859DD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59-4E6B-8A5B-BC671859DD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859-4E6B-8A5B-BC671859DD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859-4E6B-8A5B-BC671859DD9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859-4E6B-8A5B-BC671859DD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859-4E6B-8A5B-BC671859DD9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859-4E6B-8A5B-BC671859DD9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859-4E6B-8A5B-BC671859DD9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349-4A6C-985E-4F8952B0BC0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349-4A6C-985E-4F8952B0BC0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349-4A6C-985E-4F8952B0BC0C}"/>
              </c:ext>
            </c:extLst>
          </c:dPt>
          <c:cat>
            <c:strRef>
              <c:f>Januar!$L$4:$L$14</c:f>
              <c:strCache>
                <c:ptCount val="11"/>
                <c:pt idx="0">
                  <c:v>Bank / Versicherung</c:v>
                </c:pt>
                <c:pt idx="1">
                  <c:v>Freizeit</c:v>
                </c:pt>
                <c:pt idx="2">
                  <c:v>Gehalt</c:v>
                </c:pt>
                <c:pt idx="3">
                  <c:v>Lebensmittel</c:v>
                </c:pt>
                <c:pt idx="4">
                  <c:v>Mitgliedschaften</c:v>
                </c:pt>
                <c:pt idx="5">
                  <c:v>Mobilität</c:v>
                </c:pt>
                <c:pt idx="6">
                  <c:v>Shopping</c:v>
                </c:pt>
                <c:pt idx="7">
                  <c:v>Sonstiges</c:v>
                </c:pt>
                <c:pt idx="8">
                  <c:v>Sparen</c:v>
                </c:pt>
                <c:pt idx="9">
                  <c:v>Steuer</c:v>
                </c:pt>
                <c:pt idx="10">
                  <c:v>Wohnen</c:v>
                </c:pt>
              </c:strCache>
            </c:strRef>
          </c:cat>
          <c:val>
            <c:numRef>
              <c:f>Januar!$N$4:$N$14</c:f>
              <c:numCache>
                <c:formatCode>_("€"* #,##0.00_);_("€"* \(#,##0.00\);_("€"* "-"??_);_(@_)</c:formatCode>
                <c:ptCount val="11"/>
                <c:pt idx="0">
                  <c:v>100</c:v>
                </c:pt>
                <c:pt idx="1">
                  <c:v>20</c:v>
                </c:pt>
                <c:pt idx="2">
                  <c:v>0</c:v>
                </c:pt>
                <c:pt idx="3">
                  <c:v>50</c:v>
                </c:pt>
                <c:pt idx="4">
                  <c:v>25</c:v>
                </c:pt>
                <c:pt idx="5">
                  <c:v>60</c:v>
                </c:pt>
                <c:pt idx="6">
                  <c:v>100</c:v>
                </c:pt>
                <c:pt idx="7">
                  <c:v>0</c:v>
                </c:pt>
                <c:pt idx="8">
                  <c:v>250</c:v>
                </c:pt>
                <c:pt idx="9">
                  <c:v>150</c:v>
                </c:pt>
                <c:pt idx="10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C-4B84-8AF4-B7E28E8A2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Ausgabenverteilung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Oktober!$N$3</c:f>
              <c:strCache>
                <c:ptCount val="1"/>
                <c:pt idx="0">
                  <c:v>Ausgaben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40-4DA9-B494-4AE72E6B12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40-4DA9-B494-4AE72E6B12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140-4DA9-B494-4AE72E6B12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140-4DA9-B494-4AE72E6B12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140-4DA9-B494-4AE72E6B128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140-4DA9-B494-4AE72E6B128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140-4DA9-B494-4AE72E6B128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140-4DA9-B494-4AE72E6B128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140-4DA9-B494-4AE72E6B128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07C-4CAA-A982-0EA9ADFF4B5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07C-4CAA-A982-0EA9ADFF4B5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07C-4CAA-A982-0EA9ADFF4B51}"/>
              </c:ext>
            </c:extLst>
          </c:dPt>
          <c:cat>
            <c:strRef>
              <c:f>Oktober!$L$4:$L$14</c:f>
              <c:strCache>
                <c:ptCount val="11"/>
                <c:pt idx="0">
                  <c:v>Bank / Versicherung</c:v>
                </c:pt>
                <c:pt idx="1">
                  <c:v>Freizeit</c:v>
                </c:pt>
                <c:pt idx="2">
                  <c:v>Gehalt</c:v>
                </c:pt>
                <c:pt idx="3">
                  <c:v>Lebensmittel</c:v>
                </c:pt>
                <c:pt idx="4">
                  <c:v>Mitgliedschaften</c:v>
                </c:pt>
                <c:pt idx="5">
                  <c:v>Mobilität</c:v>
                </c:pt>
                <c:pt idx="6">
                  <c:v>Shopping</c:v>
                </c:pt>
                <c:pt idx="7">
                  <c:v>Sonstiges</c:v>
                </c:pt>
                <c:pt idx="8">
                  <c:v>Sparen</c:v>
                </c:pt>
                <c:pt idx="9">
                  <c:v>Steuer</c:v>
                </c:pt>
                <c:pt idx="10">
                  <c:v>Wohnen</c:v>
                </c:pt>
              </c:strCache>
            </c:strRef>
          </c:cat>
          <c:val>
            <c:numRef>
              <c:f>Oktober!$N$4:$N$14</c:f>
              <c:numCache>
                <c:formatCode>_("€"* #,##0.00_);_("€"* \(#,##0.00\);_("€"*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140-4DA9-B494-4AE72E6B1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Ausgabenverteilung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November!$N$3</c:f>
              <c:strCache>
                <c:ptCount val="1"/>
                <c:pt idx="0">
                  <c:v>Ausgaben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C4-4077-BDA8-04AD740BF6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C4-4077-BDA8-04AD740BF6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C4-4077-BDA8-04AD740BF6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C4-4077-BDA8-04AD740BF6F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AC4-4077-BDA8-04AD740BF6F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AC4-4077-BDA8-04AD740BF6F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AC4-4077-BDA8-04AD740BF6F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AC4-4077-BDA8-04AD740BF6F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AC4-4077-BDA8-04AD740BF6F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E1B-4F77-AAC6-66BA01C8850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E1B-4F77-AAC6-66BA01C8850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E1B-4F77-AAC6-66BA01C8850C}"/>
              </c:ext>
            </c:extLst>
          </c:dPt>
          <c:cat>
            <c:strRef>
              <c:f>November!$L$4:$L$14</c:f>
              <c:strCache>
                <c:ptCount val="11"/>
                <c:pt idx="0">
                  <c:v>Bank / Versicherung</c:v>
                </c:pt>
                <c:pt idx="1">
                  <c:v>Freizeit</c:v>
                </c:pt>
                <c:pt idx="2">
                  <c:v>Gehalt</c:v>
                </c:pt>
                <c:pt idx="3">
                  <c:v>Lebensmittel</c:v>
                </c:pt>
                <c:pt idx="4">
                  <c:v>Mitgliedschaften</c:v>
                </c:pt>
                <c:pt idx="5">
                  <c:v>Mobilität</c:v>
                </c:pt>
                <c:pt idx="6">
                  <c:v>Shopping</c:v>
                </c:pt>
                <c:pt idx="7">
                  <c:v>Sonstiges</c:v>
                </c:pt>
                <c:pt idx="8">
                  <c:v>Sparen</c:v>
                </c:pt>
                <c:pt idx="9">
                  <c:v>Steuer</c:v>
                </c:pt>
                <c:pt idx="10">
                  <c:v>Wohnen</c:v>
                </c:pt>
              </c:strCache>
            </c:strRef>
          </c:cat>
          <c:val>
            <c:numRef>
              <c:f>November!$N$4:$N$14</c:f>
              <c:numCache>
                <c:formatCode>_("€"* #,##0.00_);_("€"* \(#,##0.00\);_("€"*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AC4-4077-BDA8-04AD740BF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Ausgabenverteilung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Dezember!$N$3</c:f>
              <c:strCache>
                <c:ptCount val="1"/>
                <c:pt idx="0">
                  <c:v>Ausgaben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40B-4DCC-B32B-959DB51B9F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40B-4DCC-B32B-959DB51B9F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40B-4DCC-B32B-959DB51B9F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40B-4DCC-B32B-959DB51B9FD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40B-4DCC-B32B-959DB51B9FD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40B-4DCC-B32B-959DB51B9FD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40B-4DCC-B32B-959DB51B9FD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40B-4DCC-B32B-959DB51B9FD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40B-4DCC-B32B-959DB51B9FD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E7F-483E-98A3-5571DCB3736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E7F-483E-98A3-5571DCB3736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E7F-483E-98A3-5571DCB37368}"/>
              </c:ext>
            </c:extLst>
          </c:dPt>
          <c:cat>
            <c:strRef>
              <c:f>Dezember!$L$4:$L$14</c:f>
              <c:strCache>
                <c:ptCount val="11"/>
                <c:pt idx="0">
                  <c:v>Bank / Versicherung</c:v>
                </c:pt>
                <c:pt idx="1">
                  <c:v>Freizeit</c:v>
                </c:pt>
                <c:pt idx="2">
                  <c:v>Gehalt</c:v>
                </c:pt>
                <c:pt idx="3">
                  <c:v>Lebensmittel</c:v>
                </c:pt>
                <c:pt idx="4">
                  <c:v>Mitgliedschaften</c:v>
                </c:pt>
                <c:pt idx="5">
                  <c:v>Mobilität</c:v>
                </c:pt>
                <c:pt idx="6">
                  <c:v>Shopping</c:v>
                </c:pt>
                <c:pt idx="7">
                  <c:v>Sonstiges</c:v>
                </c:pt>
                <c:pt idx="8">
                  <c:v>Sparen</c:v>
                </c:pt>
                <c:pt idx="9">
                  <c:v>Steuer</c:v>
                </c:pt>
                <c:pt idx="10">
                  <c:v>Wohnen</c:v>
                </c:pt>
              </c:strCache>
            </c:strRef>
          </c:cat>
          <c:val>
            <c:numRef>
              <c:f>Dezember!$N$4:$N$14</c:f>
              <c:numCache>
                <c:formatCode>_("€"* #,##0.00_);_("€"* \(#,##0.00\);_("€"*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40B-4DCC-B32B-959DB51B9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Ausgabenverteilung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Februar!$N$3</c:f>
              <c:strCache>
                <c:ptCount val="1"/>
                <c:pt idx="0">
                  <c:v>Ausgaben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5B-4735-A79D-39708F7D8F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5B-4735-A79D-39708F7D8F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65B-4735-A79D-39708F7D8FC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65B-4735-A79D-39708F7D8FC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65B-4735-A79D-39708F7D8FC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65B-4735-A79D-39708F7D8FC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65B-4735-A79D-39708F7D8FC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65B-4735-A79D-39708F7D8FC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65B-4735-A79D-39708F7D8FC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BC9-40DA-AA2C-572A5DA13C5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BC9-40DA-AA2C-572A5DA13C5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BC9-40DA-AA2C-572A5DA13C51}"/>
              </c:ext>
            </c:extLst>
          </c:dPt>
          <c:cat>
            <c:strRef>
              <c:f>Februar!$L$4:$L$14</c:f>
              <c:strCache>
                <c:ptCount val="11"/>
                <c:pt idx="0">
                  <c:v>Bank / Versicherung</c:v>
                </c:pt>
                <c:pt idx="1">
                  <c:v>Freizeit</c:v>
                </c:pt>
                <c:pt idx="2">
                  <c:v>Gehalt</c:v>
                </c:pt>
                <c:pt idx="3">
                  <c:v>Lebensmittel</c:v>
                </c:pt>
                <c:pt idx="4">
                  <c:v>Mitgliedschaften</c:v>
                </c:pt>
                <c:pt idx="5">
                  <c:v>Mobilität</c:v>
                </c:pt>
                <c:pt idx="6">
                  <c:v>Shopping</c:v>
                </c:pt>
                <c:pt idx="7">
                  <c:v>Sonstiges</c:v>
                </c:pt>
                <c:pt idx="8">
                  <c:v>Sparen</c:v>
                </c:pt>
                <c:pt idx="9">
                  <c:v>Steuer</c:v>
                </c:pt>
                <c:pt idx="10">
                  <c:v>Wohnen</c:v>
                </c:pt>
              </c:strCache>
            </c:strRef>
          </c:cat>
          <c:val>
            <c:numRef>
              <c:f>Februar!$N$4:$N$14</c:f>
              <c:numCache>
                <c:formatCode>_("€"* #,##0.00_);_("€"* \(#,##0.00\);_("€"*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65B-4735-A79D-39708F7D8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Ausgabenverteilung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März!$N$3</c:f>
              <c:strCache>
                <c:ptCount val="1"/>
                <c:pt idx="0">
                  <c:v>Ausgaben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67E-476D-8A81-905CE023FF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7E-476D-8A81-905CE023FF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7E-476D-8A81-905CE023FF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7E-476D-8A81-905CE023FF6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7E-476D-8A81-905CE023FF6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67E-476D-8A81-905CE023FF6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67E-476D-8A81-905CE023FF6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67E-476D-8A81-905CE023FF6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67E-476D-8A81-905CE023FF6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510-4124-BF1A-BF6CDA8DD16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510-4124-BF1A-BF6CDA8DD16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510-4124-BF1A-BF6CDA8DD168}"/>
              </c:ext>
            </c:extLst>
          </c:dPt>
          <c:cat>
            <c:strRef>
              <c:f>März!$L$4:$L$14</c:f>
              <c:strCache>
                <c:ptCount val="11"/>
                <c:pt idx="0">
                  <c:v>Bank / Versicherung</c:v>
                </c:pt>
                <c:pt idx="1">
                  <c:v>Freizeit</c:v>
                </c:pt>
                <c:pt idx="2">
                  <c:v>Gehalt</c:v>
                </c:pt>
                <c:pt idx="3">
                  <c:v>Lebensmittel</c:v>
                </c:pt>
                <c:pt idx="4">
                  <c:v>Mitgliedschaften</c:v>
                </c:pt>
                <c:pt idx="5">
                  <c:v>Mobilität</c:v>
                </c:pt>
                <c:pt idx="6">
                  <c:v>Shopping</c:v>
                </c:pt>
                <c:pt idx="7">
                  <c:v>Sonstiges</c:v>
                </c:pt>
                <c:pt idx="8">
                  <c:v>Sparen</c:v>
                </c:pt>
                <c:pt idx="9">
                  <c:v>Steuer</c:v>
                </c:pt>
                <c:pt idx="10">
                  <c:v>Wohnen</c:v>
                </c:pt>
              </c:strCache>
            </c:strRef>
          </c:cat>
          <c:val>
            <c:numRef>
              <c:f>März!$N$4:$N$14</c:f>
              <c:numCache>
                <c:formatCode>_("€"* #,##0.00_);_("€"* \(#,##0.00\);_("€"*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67E-476D-8A81-905CE023F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Ausgabenverteilung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April!$N$3</c:f>
              <c:strCache>
                <c:ptCount val="1"/>
                <c:pt idx="0">
                  <c:v>Ausgaben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26-41B7-8784-7F5AFB1E40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26-41B7-8784-7F5AFB1E40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26-41B7-8784-7F5AFB1E40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26-41B7-8784-7F5AFB1E40B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326-41B7-8784-7F5AFB1E40B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326-41B7-8784-7F5AFB1E40B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326-41B7-8784-7F5AFB1E40B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326-41B7-8784-7F5AFB1E40B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326-41B7-8784-7F5AFB1E40B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259-4317-842B-9AC278109BF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259-4317-842B-9AC278109BF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259-4317-842B-9AC278109BF5}"/>
              </c:ext>
            </c:extLst>
          </c:dPt>
          <c:cat>
            <c:strRef>
              <c:f>April!$L$4:$L$14</c:f>
              <c:strCache>
                <c:ptCount val="11"/>
                <c:pt idx="0">
                  <c:v>Bank / Versicherung</c:v>
                </c:pt>
                <c:pt idx="1">
                  <c:v>Freizeit</c:v>
                </c:pt>
                <c:pt idx="2">
                  <c:v>Gehalt</c:v>
                </c:pt>
                <c:pt idx="3">
                  <c:v>Lebensmittel</c:v>
                </c:pt>
                <c:pt idx="4">
                  <c:v>Mitgliedschaften</c:v>
                </c:pt>
                <c:pt idx="5">
                  <c:v>Mobilität</c:v>
                </c:pt>
                <c:pt idx="6">
                  <c:v>Shopping</c:v>
                </c:pt>
                <c:pt idx="7">
                  <c:v>Sonstiges</c:v>
                </c:pt>
                <c:pt idx="8">
                  <c:v>Sparen</c:v>
                </c:pt>
                <c:pt idx="9">
                  <c:v>Steuer</c:v>
                </c:pt>
                <c:pt idx="10">
                  <c:v>Wohnen</c:v>
                </c:pt>
              </c:strCache>
            </c:strRef>
          </c:cat>
          <c:val>
            <c:numRef>
              <c:f>April!$N$4:$N$14</c:f>
              <c:numCache>
                <c:formatCode>_("€"* #,##0.00_);_("€"* \(#,##0.00\);_("€"*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326-41B7-8784-7F5AFB1E4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Ausgabenverteilung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Mai!$N$3</c:f>
              <c:strCache>
                <c:ptCount val="1"/>
                <c:pt idx="0">
                  <c:v>Ausgaben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91-4C42-8066-6864AC0D06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91-4C42-8066-6864AC0D06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91-4C42-8066-6864AC0D06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C91-4C42-8066-6864AC0D068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C91-4C42-8066-6864AC0D068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C91-4C42-8066-6864AC0D068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C91-4C42-8066-6864AC0D068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C91-4C42-8066-6864AC0D068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C91-4C42-8066-6864AC0D068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B54-4029-92B9-3D67E7FED67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B54-4029-92B9-3D67E7FED67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B54-4029-92B9-3D67E7FED675}"/>
              </c:ext>
            </c:extLst>
          </c:dPt>
          <c:cat>
            <c:strRef>
              <c:f>Mai!$L$4:$L$14</c:f>
              <c:strCache>
                <c:ptCount val="11"/>
                <c:pt idx="0">
                  <c:v>Bank / Versicherung</c:v>
                </c:pt>
                <c:pt idx="1">
                  <c:v>Freizeit</c:v>
                </c:pt>
                <c:pt idx="2">
                  <c:v>Gehalt</c:v>
                </c:pt>
                <c:pt idx="3">
                  <c:v>Lebensmittel</c:v>
                </c:pt>
                <c:pt idx="4">
                  <c:v>Mitgliedschaften</c:v>
                </c:pt>
                <c:pt idx="5">
                  <c:v>Mobilität</c:v>
                </c:pt>
                <c:pt idx="6">
                  <c:v>Shopping</c:v>
                </c:pt>
                <c:pt idx="7">
                  <c:v>Sonstiges</c:v>
                </c:pt>
                <c:pt idx="8">
                  <c:v>Sparen</c:v>
                </c:pt>
                <c:pt idx="9">
                  <c:v>Steuer</c:v>
                </c:pt>
                <c:pt idx="10">
                  <c:v>Wohnen</c:v>
                </c:pt>
              </c:strCache>
            </c:strRef>
          </c:cat>
          <c:val>
            <c:numRef>
              <c:f>Mai!$N$4:$N$14</c:f>
              <c:numCache>
                <c:formatCode>_("€"* #,##0.00_);_("€"* \(#,##0.00\);_("€"*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C91-4C42-8066-6864AC0D0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Ausgabenverteilung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Juni!$N$3</c:f>
              <c:strCache>
                <c:ptCount val="1"/>
                <c:pt idx="0">
                  <c:v>Ausgaben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93-4481-98C4-9638132E57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93-4481-98C4-9638132E57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93-4481-98C4-9638132E57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293-4481-98C4-9638132E57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293-4481-98C4-9638132E57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293-4481-98C4-9638132E579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293-4481-98C4-9638132E579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293-4481-98C4-9638132E579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293-4481-98C4-9638132E579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929-47BD-9B77-B828A1E4C00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929-47BD-9B77-B828A1E4C00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929-47BD-9B77-B828A1E4C009}"/>
              </c:ext>
            </c:extLst>
          </c:dPt>
          <c:cat>
            <c:strRef>
              <c:f>Juni!$L$4:$L$14</c:f>
              <c:strCache>
                <c:ptCount val="11"/>
                <c:pt idx="0">
                  <c:v>Bank / Versicherung</c:v>
                </c:pt>
                <c:pt idx="1">
                  <c:v>Freizeit</c:v>
                </c:pt>
                <c:pt idx="2">
                  <c:v>Gehalt</c:v>
                </c:pt>
                <c:pt idx="3">
                  <c:v>Lebensmittel</c:v>
                </c:pt>
                <c:pt idx="4">
                  <c:v>Mitgliedschaften</c:v>
                </c:pt>
                <c:pt idx="5">
                  <c:v>Mobilität</c:v>
                </c:pt>
                <c:pt idx="6">
                  <c:v>Shopping</c:v>
                </c:pt>
                <c:pt idx="7">
                  <c:v>Sonstiges</c:v>
                </c:pt>
                <c:pt idx="8">
                  <c:v>Sparen</c:v>
                </c:pt>
                <c:pt idx="9">
                  <c:v>Steuer</c:v>
                </c:pt>
                <c:pt idx="10">
                  <c:v>Wohnen</c:v>
                </c:pt>
              </c:strCache>
            </c:strRef>
          </c:cat>
          <c:val>
            <c:numRef>
              <c:f>Juni!$N$4:$N$14</c:f>
              <c:numCache>
                <c:formatCode>_("€"* #,##0.00_);_("€"* \(#,##0.00\);_("€"*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293-4481-98C4-9638132E5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Ausgabenverteilung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Juli!$N$3</c:f>
              <c:strCache>
                <c:ptCount val="1"/>
                <c:pt idx="0">
                  <c:v>Ausgaben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D1-4750-B08B-790465A49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D1-4750-B08B-790465A49E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D1-4750-B08B-790465A49E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D1-4750-B08B-790465A49E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7D1-4750-B08B-790465A49E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7D1-4750-B08B-790465A49E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7D1-4750-B08B-790465A49E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7D1-4750-B08B-790465A49E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7D1-4750-B08B-790465A49E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0CA-4990-A2D1-28789B54F60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0CA-4990-A2D1-28789B54F60E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0CA-4990-A2D1-28789B54F60E}"/>
              </c:ext>
            </c:extLst>
          </c:dPt>
          <c:cat>
            <c:strRef>
              <c:f>Juli!$L$4:$L$14</c:f>
              <c:strCache>
                <c:ptCount val="11"/>
                <c:pt idx="0">
                  <c:v>Bank / Versicherung</c:v>
                </c:pt>
                <c:pt idx="1">
                  <c:v>Freizeit</c:v>
                </c:pt>
                <c:pt idx="2">
                  <c:v>Gehalt</c:v>
                </c:pt>
                <c:pt idx="3">
                  <c:v>Lebensmittel</c:v>
                </c:pt>
                <c:pt idx="4">
                  <c:v>Mitgliedschaften</c:v>
                </c:pt>
                <c:pt idx="5">
                  <c:v>Mobilität</c:v>
                </c:pt>
                <c:pt idx="6">
                  <c:v>Shopping</c:v>
                </c:pt>
                <c:pt idx="7">
                  <c:v>Sonstiges</c:v>
                </c:pt>
                <c:pt idx="8">
                  <c:v>Sparen</c:v>
                </c:pt>
                <c:pt idx="9">
                  <c:v>Steuer</c:v>
                </c:pt>
                <c:pt idx="10">
                  <c:v>Wohnen</c:v>
                </c:pt>
              </c:strCache>
            </c:strRef>
          </c:cat>
          <c:val>
            <c:numRef>
              <c:f>Juli!$N$4:$N$14</c:f>
              <c:numCache>
                <c:formatCode>_("€"* #,##0.00_);_("€"* \(#,##0.00\);_("€"*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7D1-4750-B08B-790465A4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Ausgabenverteilung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August!$N$3</c:f>
              <c:strCache>
                <c:ptCount val="1"/>
                <c:pt idx="0">
                  <c:v>Ausgaben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7D-4C85-8215-BD51968947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7D-4C85-8215-BD51968947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7D-4C85-8215-BD51968947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7D-4C85-8215-BD51968947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97D-4C85-8215-BD519689477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97D-4C85-8215-BD519689477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97D-4C85-8215-BD519689477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97D-4C85-8215-BD519689477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97D-4C85-8215-BD519689477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849-4071-ABA6-9395772D028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849-4071-ABA6-9395772D028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849-4071-ABA6-9395772D028B}"/>
              </c:ext>
            </c:extLst>
          </c:dPt>
          <c:cat>
            <c:strRef>
              <c:f>August!$L$4:$L$14</c:f>
              <c:strCache>
                <c:ptCount val="11"/>
                <c:pt idx="0">
                  <c:v>Bank / Versicherung</c:v>
                </c:pt>
                <c:pt idx="1">
                  <c:v>Freizeit</c:v>
                </c:pt>
                <c:pt idx="2">
                  <c:v>Gehalt</c:v>
                </c:pt>
                <c:pt idx="3">
                  <c:v>Lebensmittel</c:v>
                </c:pt>
                <c:pt idx="4">
                  <c:v>Mitgliedschaften</c:v>
                </c:pt>
                <c:pt idx="5">
                  <c:v>Mobilität</c:v>
                </c:pt>
                <c:pt idx="6">
                  <c:v>Shopping</c:v>
                </c:pt>
                <c:pt idx="7">
                  <c:v>Sonstiges</c:v>
                </c:pt>
                <c:pt idx="8">
                  <c:v>Sparen</c:v>
                </c:pt>
                <c:pt idx="9">
                  <c:v>Steuer</c:v>
                </c:pt>
                <c:pt idx="10">
                  <c:v>Wohnen</c:v>
                </c:pt>
              </c:strCache>
            </c:strRef>
          </c:cat>
          <c:val>
            <c:numRef>
              <c:f>August!$N$4:$N$14</c:f>
              <c:numCache>
                <c:formatCode>_("€"* #,##0.00_);_("€"* \(#,##0.00\);_("€"*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97D-4C85-8215-BD5196894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Ausgabenverteilung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September!$N$3</c:f>
              <c:strCache>
                <c:ptCount val="1"/>
                <c:pt idx="0">
                  <c:v>Ausgaben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32-4AEF-BF1C-B404FF6BBB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32-4AEF-BF1C-B404FF6BBB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32-4AEF-BF1C-B404FF6BBB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32-4AEF-BF1C-B404FF6BBB9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132-4AEF-BF1C-B404FF6BBB9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132-4AEF-BF1C-B404FF6BBB9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132-4AEF-BF1C-B404FF6BBB9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132-4AEF-BF1C-B404FF6BBB9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132-4AEF-BF1C-B404FF6BBB9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914-4635-9880-4CA37094A8B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914-4635-9880-4CA37094A8B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914-4635-9880-4CA37094A8B8}"/>
              </c:ext>
            </c:extLst>
          </c:dPt>
          <c:cat>
            <c:strRef>
              <c:f>September!$L$4:$L$14</c:f>
              <c:strCache>
                <c:ptCount val="11"/>
                <c:pt idx="0">
                  <c:v>Bank / Versicherung</c:v>
                </c:pt>
                <c:pt idx="1">
                  <c:v>Freizeit</c:v>
                </c:pt>
                <c:pt idx="2">
                  <c:v>Gehalt</c:v>
                </c:pt>
                <c:pt idx="3">
                  <c:v>Lebensmittel</c:v>
                </c:pt>
                <c:pt idx="4">
                  <c:v>Mitgliedschaften</c:v>
                </c:pt>
                <c:pt idx="5">
                  <c:v>Mobilität</c:v>
                </c:pt>
                <c:pt idx="6">
                  <c:v>Shopping</c:v>
                </c:pt>
                <c:pt idx="7">
                  <c:v>Sonstiges</c:v>
                </c:pt>
                <c:pt idx="8">
                  <c:v>Sparen</c:v>
                </c:pt>
                <c:pt idx="9">
                  <c:v>Steuer</c:v>
                </c:pt>
                <c:pt idx="10">
                  <c:v>Wohnen</c:v>
                </c:pt>
              </c:strCache>
            </c:strRef>
          </c:cat>
          <c:val>
            <c:numRef>
              <c:f>September!$N$4:$N$14</c:f>
              <c:numCache>
                <c:formatCode>_("€"* #,##0.00_);_("€"* \(#,##0.00\);_("€"*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132-4AEF-BF1C-B404FF6BB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41671</xdr:colOff>
      <xdr:row>16</xdr:row>
      <xdr:rowOff>134540</xdr:rowOff>
    </xdr:from>
    <xdr:to>
      <xdr:col>16</xdr:col>
      <xdr:colOff>255984</xdr:colOff>
      <xdr:row>31</xdr:row>
      <xdr:rowOff>20240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F7C39-1662-4818-A9BF-EA10F2A260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720327</xdr:colOff>
      <xdr:row>17</xdr:row>
      <xdr:rowOff>98821</xdr:rowOff>
    </xdr:from>
    <xdr:to>
      <xdr:col>16</xdr:col>
      <xdr:colOff>172640</xdr:colOff>
      <xdr:row>31</xdr:row>
      <xdr:rowOff>175021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BDEE9E1-C2C8-4C09-85F4-F0740B4E81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756045</xdr:colOff>
      <xdr:row>16</xdr:row>
      <xdr:rowOff>158352</xdr:rowOff>
    </xdr:from>
    <xdr:to>
      <xdr:col>16</xdr:col>
      <xdr:colOff>208358</xdr:colOff>
      <xdr:row>31</xdr:row>
      <xdr:rowOff>44052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19D6DF4-EE38-4FC9-B9F6-EE2124068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756046</xdr:colOff>
      <xdr:row>18</xdr:row>
      <xdr:rowOff>3571</xdr:rowOff>
    </xdr:from>
    <xdr:to>
      <xdr:col>16</xdr:col>
      <xdr:colOff>208359</xdr:colOff>
      <xdr:row>32</xdr:row>
      <xdr:rowOff>79771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627E6C4-B94D-4BCA-B34F-D084311409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744140</xdr:colOff>
      <xdr:row>16</xdr:row>
      <xdr:rowOff>86914</xdr:rowOff>
    </xdr:from>
    <xdr:to>
      <xdr:col>16</xdr:col>
      <xdr:colOff>196453</xdr:colOff>
      <xdr:row>30</xdr:row>
      <xdr:rowOff>163114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4523136-10FB-40A2-85DA-9E28A1C6A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732233</xdr:colOff>
      <xdr:row>17</xdr:row>
      <xdr:rowOff>86915</xdr:rowOff>
    </xdr:from>
    <xdr:to>
      <xdr:col>16</xdr:col>
      <xdr:colOff>184546</xdr:colOff>
      <xdr:row>31</xdr:row>
      <xdr:rowOff>163115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E5A991B-CED2-47FE-9AD2-37721C5C3E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17858</xdr:colOff>
      <xdr:row>16</xdr:row>
      <xdr:rowOff>170259</xdr:rowOff>
    </xdr:from>
    <xdr:to>
      <xdr:col>16</xdr:col>
      <xdr:colOff>232171</xdr:colOff>
      <xdr:row>31</xdr:row>
      <xdr:rowOff>55959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E1F45A0-38F5-471F-BA62-8A90BBFC4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756046</xdr:colOff>
      <xdr:row>16</xdr:row>
      <xdr:rowOff>110727</xdr:rowOff>
    </xdr:from>
    <xdr:to>
      <xdr:col>16</xdr:col>
      <xdr:colOff>208359</xdr:colOff>
      <xdr:row>30</xdr:row>
      <xdr:rowOff>186927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B2C925E-FF71-4B7F-B991-CF29CA755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756046</xdr:colOff>
      <xdr:row>16</xdr:row>
      <xdr:rowOff>86914</xdr:rowOff>
    </xdr:from>
    <xdr:to>
      <xdr:col>16</xdr:col>
      <xdr:colOff>208359</xdr:colOff>
      <xdr:row>30</xdr:row>
      <xdr:rowOff>163114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5F57177-31E9-4626-A05C-2A4D21FEA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708421</xdr:colOff>
      <xdr:row>17</xdr:row>
      <xdr:rowOff>15477</xdr:rowOff>
    </xdr:from>
    <xdr:to>
      <xdr:col>16</xdr:col>
      <xdr:colOff>160734</xdr:colOff>
      <xdr:row>31</xdr:row>
      <xdr:rowOff>91677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E3D8788-3EB5-415A-879C-1357E870F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17858</xdr:colOff>
      <xdr:row>17</xdr:row>
      <xdr:rowOff>27383</xdr:rowOff>
    </xdr:from>
    <xdr:to>
      <xdr:col>16</xdr:col>
      <xdr:colOff>232171</xdr:colOff>
      <xdr:row>31</xdr:row>
      <xdr:rowOff>103583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71F1932-AF4A-4B9D-B67F-2F499A202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756046</xdr:colOff>
      <xdr:row>16</xdr:row>
      <xdr:rowOff>170259</xdr:rowOff>
    </xdr:from>
    <xdr:to>
      <xdr:col>16</xdr:col>
      <xdr:colOff>208359</xdr:colOff>
      <xdr:row>31</xdr:row>
      <xdr:rowOff>55959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36EA8C3-4A07-4AC0-A1F6-B0D8C815A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C8CB2E-BE51-4094-855E-A9547399DA67}" name="Tabelle1" displayName="Tabelle1" ref="A1:E100" insertRowShift="1" totalsRowShown="0">
  <autoFilter ref="A1:E100" xr:uid="{1964BE88-B89A-48A7-A1C5-DAFC2B942E77}"/>
  <sortState xmlns:xlrd2="http://schemas.microsoft.com/office/spreadsheetml/2017/richdata2" ref="A2:E78">
    <sortCondition ref="A1:A100"/>
  </sortState>
  <tableColumns count="5">
    <tableColumn id="1" xr3:uid="{B473287E-B543-4716-888F-5019CD63C34A}" name="Datum"/>
    <tableColumn id="2" xr3:uid="{99902126-AE69-452E-871C-E3BF16D0D5BA}" name="Beschreibung"/>
    <tableColumn id="3" xr3:uid="{26475038-D9A8-4D97-9FB9-7118368574C2}" name="Kategorie" dataDxfId="35"/>
    <tableColumn id="4" xr3:uid="{6EE614FD-C204-44D1-AAFF-0DF4104B409C}" name="Einnahmen" dataDxfId="34"/>
    <tableColumn id="5" xr3:uid="{89C45F25-7E92-4EA2-8F05-2197C376EAD5}" name="Ausgaben" dataDxfId="33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7BDFE7D-18D9-451B-B39F-4A160C543ABC}" name="Tabelle1456789101112" displayName="Tabelle1456789101112" ref="A1:E100" insertRowShift="1" totalsRowShown="0">
  <autoFilter ref="A1:E100" xr:uid="{1964BE88-B89A-48A7-A1C5-DAFC2B942E77}"/>
  <tableColumns count="5">
    <tableColumn id="1" xr3:uid="{D6452CFD-3607-4923-B859-3B484E51C683}" name="Datum"/>
    <tableColumn id="2" xr3:uid="{CEADEF84-A2C1-42DA-A36E-6614972066F9}" name="Beschreibung"/>
    <tableColumn id="3" xr3:uid="{84128C3C-C0AB-4C08-A762-F51702E8491D}" name="Kategorie" dataDxfId="8"/>
    <tableColumn id="4" xr3:uid="{D0A6E4A2-1064-4F62-88A9-A49C052544CB}" name="Einnahmen" dataDxfId="7"/>
    <tableColumn id="5" xr3:uid="{7BC4F270-A515-4A19-8197-AE93E17BAAC3}" name="Ausgaben" dataDxfId="6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B7B7C85-F632-4AA6-8CF6-4A645F1B4991}" name="Tabelle145678910111213" displayName="Tabelle145678910111213" ref="A1:E100" insertRowShift="1" totalsRowShown="0">
  <autoFilter ref="A1:E100" xr:uid="{1964BE88-B89A-48A7-A1C5-DAFC2B942E77}"/>
  <tableColumns count="5">
    <tableColumn id="1" xr3:uid="{56ED29FC-2714-4D67-BBC3-D33968CB14ED}" name="Datum"/>
    <tableColumn id="2" xr3:uid="{0E1896E8-063F-44E2-8B6C-8C451E01DABD}" name="Beschreibung"/>
    <tableColumn id="3" xr3:uid="{E864E962-EED6-454D-A686-6B5880A89E85}" name="Kategorie" dataDxfId="5"/>
    <tableColumn id="4" xr3:uid="{E03F1A8D-79B1-418B-B230-0872C42A572B}" name="Einnahmen" dataDxfId="4"/>
    <tableColumn id="5" xr3:uid="{8AD219DE-3D88-40F4-BCDA-CD1064B1AE08}" name="Ausgaben" dataDxfId="3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89C6541-8D8F-4BCB-9262-BD5FC3669B8D}" name="Tabelle14567891011121314" displayName="Tabelle14567891011121314" ref="A1:E100" insertRowShift="1" totalsRowShown="0">
  <autoFilter ref="A1:E100" xr:uid="{1964BE88-B89A-48A7-A1C5-DAFC2B942E77}"/>
  <tableColumns count="5">
    <tableColumn id="1" xr3:uid="{9E96BBF5-9618-47A0-A283-6638289B28C8}" name="Datum"/>
    <tableColumn id="2" xr3:uid="{82DE9635-5C16-471E-A376-C9A039853337}" name="Beschreibung"/>
    <tableColumn id="3" xr3:uid="{DFAD9A25-C7B5-42A6-94AC-A00303334836}" name="Kategorie" dataDxfId="2"/>
    <tableColumn id="4" xr3:uid="{650DC0C7-EE69-4DED-9B99-405978BD9889}" name="Einnahmen" dataDxfId="1"/>
    <tableColumn id="5" xr3:uid="{66EA1105-975C-478A-BF34-9D3985114649}" name="Ausgaben" dataDxfId="0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BB13C9-FE88-4E50-B967-46CBD5967435}" name="Kategorie" displayName="Kategorie" ref="A1:A12" totalsRowShown="0">
  <autoFilter ref="A1:A12" xr:uid="{B1BD85E0-7388-420F-B9AE-0ACBCADE994F}"/>
  <sortState xmlns:xlrd2="http://schemas.microsoft.com/office/spreadsheetml/2017/richdata2" ref="A2:A12">
    <sortCondition ref="A1:A12"/>
  </sortState>
  <tableColumns count="1">
    <tableColumn id="1" xr3:uid="{749660E6-9109-44AB-86B6-08566EBD16DC}" name="Kategori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309FEA-FB13-4D73-A9C2-EB0EA44C7878}" name="Tabelle14" displayName="Tabelle14" ref="A1:E100" insertRowShift="1" totalsRowShown="0">
  <autoFilter ref="A1:E100" xr:uid="{1964BE88-B89A-48A7-A1C5-DAFC2B942E77}"/>
  <sortState xmlns:xlrd2="http://schemas.microsoft.com/office/spreadsheetml/2017/richdata2" ref="A2:E77">
    <sortCondition ref="A1:A100"/>
  </sortState>
  <tableColumns count="5">
    <tableColumn id="1" xr3:uid="{096E9E27-0912-4429-9B80-F7DA88041EAB}" name="Datum"/>
    <tableColumn id="2" xr3:uid="{D1D8837D-A249-4D6A-A9B4-8E586F2243C4}" name="Beschreibung"/>
    <tableColumn id="3" xr3:uid="{55CF4899-0E25-4693-BD57-A9DA7FCD7F3E}" name="Kategorie" dataDxfId="32"/>
    <tableColumn id="4" xr3:uid="{B0215615-040E-4B34-B2CE-574434FD2D57}" name="Einnahmen" dataDxfId="31"/>
    <tableColumn id="5" xr3:uid="{FC989188-4CA4-4934-B4A3-20179FCE536F}" name="Ausgaben" dataDxfId="3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3670CFD-831F-4BA2-B023-201C051372CC}" name="Tabelle145" displayName="Tabelle145" ref="A1:E100" insertRowShift="1" totalsRowShown="0">
  <autoFilter ref="A1:E100" xr:uid="{1964BE88-B89A-48A7-A1C5-DAFC2B942E77}"/>
  <sortState xmlns:xlrd2="http://schemas.microsoft.com/office/spreadsheetml/2017/richdata2" ref="A2:E77">
    <sortCondition ref="A1:A100"/>
  </sortState>
  <tableColumns count="5">
    <tableColumn id="1" xr3:uid="{7E7E5A43-2B88-4BDA-9DE6-AD647695256E}" name="Datum"/>
    <tableColumn id="2" xr3:uid="{ED9D8960-B638-44F1-BCF8-3D11A2D75689}" name="Beschreibung"/>
    <tableColumn id="3" xr3:uid="{AD98C8F7-DFED-423E-9EEA-6CF9CE29A812}" name="Kategorie" dataDxfId="29"/>
    <tableColumn id="4" xr3:uid="{8D68CE7D-022D-4844-AF91-530446674522}" name="Einnahmen" dataDxfId="28"/>
    <tableColumn id="5" xr3:uid="{2B99F2C2-6BD7-4D34-8B4F-10E4E02096FF}" name="Ausgaben" dataDxfId="2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8E08266-2B95-482A-8749-A82977032244}" name="Tabelle1456" displayName="Tabelle1456" ref="A1:E100" insertRowShift="1" totalsRowShown="0">
  <autoFilter ref="A1:E100" xr:uid="{1964BE88-B89A-48A7-A1C5-DAFC2B942E77}"/>
  <sortState xmlns:xlrd2="http://schemas.microsoft.com/office/spreadsheetml/2017/richdata2" ref="A2:E77">
    <sortCondition ref="A1:A100"/>
  </sortState>
  <tableColumns count="5">
    <tableColumn id="1" xr3:uid="{B37E39A5-9F79-4BDD-AF3A-28C5346F5DBF}" name="Datum"/>
    <tableColumn id="2" xr3:uid="{5D9AAA85-0B80-4094-A25D-FAC8D9726794}" name="Beschreibung"/>
    <tableColumn id="3" xr3:uid="{6D9AA8AF-302A-42AC-AA3F-48811CB74F39}" name="Kategorie" dataDxfId="26"/>
    <tableColumn id="4" xr3:uid="{A4F999DF-7410-4EA4-B357-65283CE2404D}" name="Einnahmen" dataDxfId="25"/>
    <tableColumn id="5" xr3:uid="{B2401E4B-69C4-4498-B3F0-DAA7F004000C}" name="Ausgaben" dataDxfId="2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6298065-BCD0-45B1-827F-83168565A6ED}" name="Tabelle14567" displayName="Tabelle14567" ref="A1:E100" insertRowShift="1" totalsRowShown="0">
  <autoFilter ref="A1:E100" xr:uid="{1964BE88-B89A-48A7-A1C5-DAFC2B942E77}"/>
  <sortState xmlns:xlrd2="http://schemas.microsoft.com/office/spreadsheetml/2017/richdata2" ref="A2:E77">
    <sortCondition ref="A1:A100"/>
  </sortState>
  <tableColumns count="5">
    <tableColumn id="1" xr3:uid="{5342AB7D-C9E9-4403-A794-905F9CD0A2AB}" name="Datum"/>
    <tableColumn id="2" xr3:uid="{CD6DB0E9-C0D5-4992-AA7F-A184C05C14FC}" name="Beschreibung"/>
    <tableColumn id="3" xr3:uid="{C922E7A5-8781-41A0-B38E-AC81A9A9C977}" name="Kategorie" dataDxfId="23"/>
    <tableColumn id="4" xr3:uid="{AFBF15C5-C8A4-4B4A-A4E5-E6BB11D2B552}" name="Einnahmen" dataDxfId="22"/>
    <tableColumn id="5" xr3:uid="{A856C3C4-5B13-4257-9CB0-886C37863795}" name="Ausgaben" dataDxfId="21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719FE1C-CC30-499C-AD5D-4DC5912AB03E}" name="Tabelle145678" displayName="Tabelle145678" ref="A1:E100" insertRowShift="1" totalsRowShown="0">
  <autoFilter ref="A1:E100" xr:uid="{1964BE88-B89A-48A7-A1C5-DAFC2B942E77}"/>
  <sortState xmlns:xlrd2="http://schemas.microsoft.com/office/spreadsheetml/2017/richdata2" ref="A2:E77">
    <sortCondition ref="A1:A100"/>
  </sortState>
  <tableColumns count="5">
    <tableColumn id="1" xr3:uid="{23208527-C965-4EAF-80D5-09C1D94213B7}" name="Datum"/>
    <tableColumn id="2" xr3:uid="{BB880F24-9726-4EF4-AA05-2B19BD1BFAF4}" name="Beschreibung"/>
    <tableColumn id="3" xr3:uid="{68F5A5C0-987B-4E16-8CC5-0280604A1B2B}" name="Kategorie" dataDxfId="20"/>
    <tableColumn id="4" xr3:uid="{4C1261A1-9AFE-443C-8EB0-CE1894F649E9}" name="Einnahmen" dataDxfId="19"/>
    <tableColumn id="5" xr3:uid="{1E25C216-9827-4F17-A4BC-2361FD6AF5B5}" name="Ausgaben" dataDxfId="18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1D729FC-ED83-45FB-914A-DF350B1EA4E2}" name="Tabelle1456789" displayName="Tabelle1456789" ref="A1:E100" insertRowShift="1" totalsRowShown="0">
  <autoFilter ref="A1:E100" xr:uid="{1964BE88-B89A-48A7-A1C5-DAFC2B942E77}"/>
  <tableColumns count="5">
    <tableColumn id="1" xr3:uid="{58428687-2C1D-4B1C-8A37-6CA1247D339F}" name="Datum"/>
    <tableColumn id="2" xr3:uid="{E639C5FE-6F27-43A0-ABB0-0081D69ECC40}" name="Beschreibung"/>
    <tableColumn id="3" xr3:uid="{AA2B602D-3C5B-4F8E-B678-1A80AD6CA74E}" name="Kategorie" dataDxfId="17"/>
    <tableColumn id="4" xr3:uid="{2C675D0C-382C-48EA-903A-CF6B059A8F91}" name="Einnahmen" dataDxfId="16"/>
    <tableColumn id="5" xr3:uid="{C9FCA612-DFD6-4DDE-A154-2AEF23966443}" name="Ausgaben" dataDxfId="15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95AD7BA-3983-4494-9FE2-6BBB8E3D5255}" name="Tabelle145678910" displayName="Tabelle145678910" ref="A1:E100" insertRowShift="1" totalsRowShown="0">
  <autoFilter ref="A1:E100" xr:uid="{1964BE88-B89A-48A7-A1C5-DAFC2B942E77}"/>
  <tableColumns count="5">
    <tableColumn id="1" xr3:uid="{60E7F9BA-5557-475B-8544-9286EA150370}" name="Datum"/>
    <tableColumn id="2" xr3:uid="{A5479A6E-6F1E-4F6F-A050-ED24FE21DB93}" name="Beschreibung"/>
    <tableColumn id="3" xr3:uid="{530BA4F6-208E-471D-8E11-5F99203FADAD}" name="Kategorie" dataDxfId="14"/>
    <tableColumn id="4" xr3:uid="{8A4FB7E4-C6AF-4A5E-A1DE-D9D670C8D034}" name="Einnahmen" dataDxfId="13"/>
    <tableColumn id="5" xr3:uid="{9220E1EF-3C9C-414B-B6A2-CB0560FA8C62}" name="Ausgaben" dataDxfId="12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760E968-0562-4DFA-AE3E-CF3F1571BB88}" name="Tabelle14567891011" displayName="Tabelle14567891011" ref="A1:E100" insertRowShift="1" totalsRowShown="0">
  <autoFilter ref="A1:E100" xr:uid="{1964BE88-B89A-48A7-A1C5-DAFC2B942E77}"/>
  <tableColumns count="5">
    <tableColumn id="1" xr3:uid="{BE75E7AF-02DC-4A68-B365-01B2CB5D12E2}" name="Datum"/>
    <tableColumn id="2" xr3:uid="{4FF58AEA-C712-49A9-AE9E-5B408DB0768F}" name="Beschreibung"/>
    <tableColumn id="3" xr3:uid="{5D0659A8-5166-420F-8847-F2333DB79C4D}" name="Kategorie" dataDxfId="11"/>
    <tableColumn id="4" xr3:uid="{DB2EDA95-8305-40F8-9E7A-F10367527BF9}" name="Einnahmen" dataDxfId="10"/>
    <tableColumn id="5" xr3:uid="{436982AA-3002-4BCD-900C-76A289098372}" name="Ausgaben" dataDxfId="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O77"/>
  <sheetViews>
    <sheetView tabSelected="1" zoomScale="80" zoomScaleNormal="80" workbookViewId="0">
      <selection activeCell="G5" sqref="G5"/>
    </sheetView>
  </sheetViews>
  <sheetFormatPr baseColWidth="10" defaultRowHeight="15" x14ac:dyDescent="0.25"/>
  <cols>
    <col min="2" max="2" width="36.7109375" bestFit="1" customWidth="1"/>
    <col min="3" max="3" width="23.42578125" customWidth="1"/>
    <col min="4" max="4" width="15.140625" style="1" bestFit="1" customWidth="1"/>
    <col min="5" max="5" width="13.7109375" style="1" bestFit="1" customWidth="1"/>
    <col min="7" max="7" width="19.5703125" bestFit="1" customWidth="1"/>
    <col min="8" max="8" width="12.28515625" bestFit="1" customWidth="1"/>
    <col min="12" max="12" width="20.85546875" bestFit="1" customWidth="1"/>
  </cols>
  <sheetData>
    <row r="1" spans="1:15" x14ac:dyDescent="0.25">
      <c r="A1" t="s">
        <v>0</v>
      </c>
      <c r="B1" t="s">
        <v>22</v>
      </c>
      <c r="C1" t="s">
        <v>23</v>
      </c>
      <c r="D1" s="1" t="s">
        <v>1</v>
      </c>
      <c r="E1" s="1" t="s">
        <v>2</v>
      </c>
    </row>
    <row r="2" spans="1:15" x14ac:dyDescent="0.25">
      <c r="A2" s="2">
        <v>43832</v>
      </c>
      <c r="B2" t="s">
        <v>31</v>
      </c>
      <c r="C2" t="s">
        <v>34</v>
      </c>
      <c r="E2" s="1">
        <v>900</v>
      </c>
    </row>
    <row r="3" spans="1:15" x14ac:dyDescent="0.25">
      <c r="A3" s="2">
        <v>43832</v>
      </c>
      <c r="B3" t="s">
        <v>27</v>
      </c>
      <c r="C3" t="s">
        <v>27</v>
      </c>
      <c r="E3" s="1">
        <v>250</v>
      </c>
      <c r="H3" t="s">
        <v>1</v>
      </c>
      <c r="I3" t="s">
        <v>2</v>
      </c>
      <c r="J3" t="s">
        <v>3</v>
      </c>
      <c r="M3" t="s">
        <v>1</v>
      </c>
      <c r="N3" t="s">
        <v>2</v>
      </c>
      <c r="O3" t="s">
        <v>3</v>
      </c>
    </row>
    <row r="4" spans="1:15" x14ac:dyDescent="0.25">
      <c r="A4" s="2">
        <v>43833</v>
      </c>
      <c r="B4" t="s">
        <v>25</v>
      </c>
      <c r="C4" t="s">
        <v>37</v>
      </c>
      <c r="E4" s="1">
        <v>100</v>
      </c>
      <c r="H4" s="1">
        <f>SUM(Tabelle1[Einnahmen])</f>
        <v>2000</v>
      </c>
      <c r="I4" s="1">
        <f>SUM(Tabelle1[Ausgaben])</f>
        <v>1655</v>
      </c>
      <c r="J4" s="1">
        <f>H4-I4</f>
        <v>345</v>
      </c>
      <c r="L4" t="s">
        <v>37</v>
      </c>
      <c r="M4" s="3">
        <f>SUMIF(Tabelle1[Kategorie],L4,Tabelle1[Einnahmen])</f>
        <v>0</v>
      </c>
      <c r="N4" s="3">
        <f>SUMIF(Tabelle1[Kategorie],L4,Tabelle1[Ausgaben])</f>
        <v>100</v>
      </c>
      <c r="O4" s="5">
        <f>M4-N4</f>
        <v>-100</v>
      </c>
    </row>
    <row r="5" spans="1:15" x14ac:dyDescent="0.25">
      <c r="A5" s="2">
        <v>43840</v>
      </c>
      <c r="B5" t="s">
        <v>39</v>
      </c>
      <c r="C5" t="s">
        <v>29</v>
      </c>
      <c r="E5" s="1">
        <v>50</v>
      </c>
      <c r="L5" t="s">
        <v>35</v>
      </c>
      <c r="M5" s="3">
        <f>SUMIF(Tabelle1[Kategorie],L5,Tabelle1[Einnahmen])</f>
        <v>0</v>
      </c>
      <c r="N5" s="3">
        <f>SUMIF(Tabelle1[Kategorie],L5,Tabelle1[Ausgaben])</f>
        <v>20</v>
      </c>
      <c r="O5" s="5">
        <f t="shared" ref="O5:O12" si="0">M5-N5</f>
        <v>-20</v>
      </c>
    </row>
    <row r="6" spans="1:15" x14ac:dyDescent="0.25">
      <c r="A6" s="2">
        <v>43845</v>
      </c>
      <c r="B6" t="s">
        <v>38</v>
      </c>
      <c r="C6" t="s">
        <v>28</v>
      </c>
      <c r="E6" s="1">
        <v>60</v>
      </c>
      <c r="L6" t="s">
        <v>20</v>
      </c>
      <c r="M6" s="3">
        <f>SUMIF(Tabelle1[Kategorie],L6,Tabelle1[Einnahmen])</f>
        <v>2000</v>
      </c>
      <c r="N6" s="3">
        <f>SUMIF(Tabelle1[Kategorie],L6,Tabelle1[Ausgaben])</f>
        <v>0</v>
      </c>
      <c r="O6" s="5">
        <f t="shared" si="0"/>
        <v>2000</v>
      </c>
    </row>
    <row r="7" spans="1:15" x14ac:dyDescent="0.25">
      <c r="A7" s="2">
        <v>43845</v>
      </c>
      <c r="B7" t="s">
        <v>30</v>
      </c>
      <c r="C7" t="s">
        <v>32</v>
      </c>
      <c r="E7" s="1">
        <v>150</v>
      </c>
      <c r="L7" t="s">
        <v>29</v>
      </c>
      <c r="M7" s="3">
        <f>SUMIF(Tabelle1[Kategorie],L7,Tabelle1[Einnahmen])</f>
        <v>0</v>
      </c>
      <c r="N7" s="3">
        <f>SUMIF(Tabelle1[Kategorie],L7,Tabelle1[Ausgaben])</f>
        <v>50</v>
      </c>
      <c r="O7" s="5">
        <f t="shared" si="0"/>
        <v>-50</v>
      </c>
    </row>
    <row r="8" spans="1:15" x14ac:dyDescent="0.25">
      <c r="A8" s="2">
        <v>43850</v>
      </c>
      <c r="B8" t="s">
        <v>40</v>
      </c>
      <c r="C8" t="s">
        <v>36</v>
      </c>
      <c r="E8" s="1">
        <v>25</v>
      </c>
      <c r="L8" t="s">
        <v>36</v>
      </c>
      <c r="M8" s="3">
        <f>SUMIF(Tabelle1[Kategorie],L8,Tabelle1[Einnahmen])</f>
        <v>0</v>
      </c>
      <c r="N8" s="3">
        <f>SUMIF(Tabelle1[Kategorie],L8,Tabelle1[Ausgaben])</f>
        <v>25</v>
      </c>
      <c r="O8" s="5">
        <f t="shared" si="0"/>
        <v>-25</v>
      </c>
    </row>
    <row r="9" spans="1:15" x14ac:dyDescent="0.25">
      <c r="A9" s="2">
        <v>43852</v>
      </c>
      <c r="B9" t="s">
        <v>41</v>
      </c>
      <c r="C9" t="s">
        <v>35</v>
      </c>
      <c r="E9" s="1">
        <v>20</v>
      </c>
      <c r="L9" t="s">
        <v>28</v>
      </c>
      <c r="M9" s="3">
        <f>SUMIF(Tabelle1[Kategorie],L9,Tabelle1[Einnahmen])</f>
        <v>0</v>
      </c>
      <c r="N9" s="3">
        <f>SUMIF(Tabelle1[Kategorie],L9,Tabelle1[Ausgaben])</f>
        <v>60</v>
      </c>
      <c r="O9" s="5">
        <f t="shared" si="0"/>
        <v>-60</v>
      </c>
    </row>
    <row r="10" spans="1:15" x14ac:dyDescent="0.25">
      <c r="A10" s="2">
        <v>43855</v>
      </c>
      <c r="B10" t="s">
        <v>26</v>
      </c>
      <c r="C10" t="s">
        <v>26</v>
      </c>
      <c r="E10" s="1">
        <v>100</v>
      </c>
      <c r="L10" t="s">
        <v>26</v>
      </c>
      <c r="M10" s="3">
        <f>SUMIF(Tabelle1[Kategorie],L10,Tabelle1[Einnahmen])</f>
        <v>0</v>
      </c>
      <c r="N10" s="3">
        <f>SUMIF(Tabelle1[Kategorie],L10,Tabelle1[Ausgaben])</f>
        <v>100</v>
      </c>
      <c r="O10" s="5">
        <f t="shared" si="0"/>
        <v>-100</v>
      </c>
    </row>
    <row r="11" spans="1:15" x14ac:dyDescent="0.25">
      <c r="A11" s="2">
        <v>43861</v>
      </c>
      <c r="B11" t="s">
        <v>20</v>
      </c>
      <c r="C11" t="s">
        <v>20</v>
      </c>
      <c r="D11" s="1">
        <v>2000</v>
      </c>
      <c r="L11" t="s">
        <v>24</v>
      </c>
      <c r="M11" s="3">
        <f>SUMIF(Tabelle1[Kategorie],L11,Tabelle1[Einnahmen])</f>
        <v>0</v>
      </c>
      <c r="N11" s="3">
        <f>SUMIF(Tabelle1[Kategorie],L11,Tabelle1[Ausgaben])</f>
        <v>0</v>
      </c>
      <c r="O11" s="5">
        <f t="shared" si="0"/>
        <v>0</v>
      </c>
    </row>
    <row r="12" spans="1:15" x14ac:dyDescent="0.25">
      <c r="A12" s="2"/>
      <c r="L12" t="s">
        <v>27</v>
      </c>
      <c r="M12" s="3">
        <f>SUMIF(Tabelle1[Kategorie],L12,Tabelle1[Einnahmen])</f>
        <v>0</v>
      </c>
      <c r="N12" s="3">
        <f>SUMIF(Tabelle1[Kategorie],L12,Tabelle1[Ausgaben])</f>
        <v>250</v>
      </c>
      <c r="O12" s="5">
        <f t="shared" si="0"/>
        <v>-250</v>
      </c>
    </row>
    <row r="13" spans="1:15" x14ac:dyDescent="0.25">
      <c r="A13" s="2"/>
      <c r="L13" t="s">
        <v>32</v>
      </c>
      <c r="M13" s="3">
        <f>SUMIF(Tabelle1[Kategorie],L13,Tabelle1[Einnahmen])</f>
        <v>0</v>
      </c>
      <c r="N13" s="3">
        <f>SUMIF(Tabelle1[Kategorie],L13,Tabelle1[Ausgaben])</f>
        <v>150</v>
      </c>
      <c r="O13" s="5">
        <f t="shared" ref="O13:O14" si="1">M13-N13</f>
        <v>-150</v>
      </c>
    </row>
    <row r="14" spans="1:15" x14ac:dyDescent="0.25">
      <c r="A14" s="2"/>
      <c r="L14" t="s">
        <v>34</v>
      </c>
      <c r="M14" s="3">
        <f>SUMIF(Tabelle1[Kategorie],L14,Tabelle1[Einnahmen])</f>
        <v>0</v>
      </c>
      <c r="N14" s="3">
        <f>SUMIF(Tabelle1[Kategorie],L14,Tabelle1[Ausgaben])</f>
        <v>900</v>
      </c>
      <c r="O14" s="5">
        <f t="shared" si="1"/>
        <v>-900</v>
      </c>
    </row>
    <row r="15" spans="1:15" x14ac:dyDescent="0.25">
      <c r="A15" s="2"/>
      <c r="M15" s="3"/>
      <c r="N15" s="3"/>
      <c r="O15" s="5"/>
    </row>
    <row r="16" spans="1:15" x14ac:dyDescent="0.25">
      <c r="A16" s="2"/>
    </row>
    <row r="17" spans="1:5" x14ac:dyDescent="0.25">
      <c r="A17" s="2"/>
    </row>
    <row r="18" spans="1:5" x14ac:dyDescent="0.25">
      <c r="A18" s="2"/>
    </row>
    <row r="19" spans="1:5" x14ac:dyDescent="0.25">
      <c r="A19" s="2"/>
    </row>
    <row r="20" spans="1:5" x14ac:dyDescent="0.25">
      <c r="A20" s="2"/>
    </row>
    <row r="21" spans="1:5" x14ac:dyDescent="0.25">
      <c r="A21" s="2"/>
    </row>
    <row r="22" spans="1:5" x14ac:dyDescent="0.25">
      <c r="A22" s="2"/>
    </row>
    <row r="23" spans="1:5" x14ac:dyDescent="0.25">
      <c r="A23" s="2"/>
    </row>
    <row r="24" spans="1:5" x14ac:dyDescent="0.25">
      <c r="A24" s="2"/>
    </row>
    <row r="25" spans="1:5" x14ac:dyDescent="0.25">
      <c r="A25" s="2"/>
    </row>
    <row r="26" spans="1:5" x14ac:dyDescent="0.25">
      <c r="A26" s="2"/>
    </row>
    <row r="27" spans="1:5" x14ac:dyDescent="0.25">
      <c r="A27" s="2"/>
    </row>
    <row r="28" spans="1:5" x14ac:dyDescent="0.25">
      <c r="A28" s="2"/>
    </row>
    <row r="29" spans="1:5" x14ac:dyDescent="0.25">
      <c r="A29" s="2"/>
    </row>
    <row r="30" spans="1:5" x14ac:dyDescent="0.25">
      <c r="A30" s="2"/>
    </row>
    <row r="31" spans="1:5" x14ac:dyDescent="0.25">
      <c r="A31" s="2"/>
      <c r="E31"/>
    </row>
    <row r="32" spans="1:5" x14ac:dyDescent="0.25">
      <c r="A32" s="2"/>
    </row>
    <row r="33" spans="1:5" x14ac:dyDescent="0.25">
      <c r="A33" s="2"/>
    </row>
    <row r="34" spans="1:5" x14ac:dyDescent="0.25">
      <c r="A34" s="2"/>
    </row>
    <row r="35" spans="1:5" x14ac:dyDescent="0.25">
      <c r="A35" s="2"/>
    </row>
    <row r="36" spans="1:5" x14ac:dyDescent="0.25">
      <c r="A36" s="2"/>
    </row>
    <row r="37" spans="1:5" x14ac:dyDescent="0.25">
      <c r="A37" s="2"/>
      <c r="E37"/>
    </row>
    <row r="38" spans="1:5" x14ac:dyDescent="0.25">
      <c r="A38" s="2"/>
      <c r="E38"/>
    </row>
    <row r="39" spans="1:5" x14ac:dyDescent="0.25">
      <c r="A39" s="2"/>
    </row>
    <row r="40" spans="1:5" x14ac:dyDescent="0.25">
      <c r="A40" s="2"/>
    </row>
    <row r="41" spans="1:5" x14ac:dyDescent="0.25">
      <c r="A41" s="2"/>
    </row>
    <row r="42" spans="1:5" x14ac:dyDescent="0.25">
      <c r="A42" s="2"/>
      <c r="E42"/>
    </row>
    <row r="43" spans="1:5" x14ac:dyDescent="0.25">
      <c r="A43" s="2"/>
      <c r="E43"/>
    </row>
    <row r="44" spans="1:5" x14ac:dyDescent="0.25">
      <c r="A44" s="2"/>
      <c r="E44"/>
    </row>
    <row r="45" spans="1:5" x14ac:dyDescent="0.25">
      <c r="A45" s="2"/>
      <c r="E45"/>
    </row>
    <row r="46" spans="1:5" x14ac:dyDescent="0.25">
      <c r="A46" s="2"/>
    </row>
    <row r="47" spans="1:5" x14ac:dyDescent="0.25">
      <c r="A47" s="2"/>
    </row>
    <row r="48" spans="1:5" x14ac:dyDescent="0.25">
      <c r="A48" s="2"/>
    </row>
    <row r="49" spans="1:5" x14ac:dyDescent="0.25">
      <c r="A49" s="2"/>
    </row>
    <row r="50" spans="1:5" x14ac:dyDescent="0.25">
      <c r="A50" s="2"/>
    </row>
    <row r="51" spans="1:5" x14ac:dyDescent="0.25">
      <c r="A51" s="2"/>
    </row>
    <row r="52" spans="1:5" x14ac:dyDescent="0.25">
      <c r="A52" s="2"/>
      <c r="E52"/>
    </row>
    <row r="53" spans="1:5" x14ac:dyDescent="0.25">
      <c r="A53" s="2"/>
      <c r="E53"/>
    </row>
    <row r="54" spans="1:5" x14ac:dyDescent="0.25">
      <c r="A54" s="2"/>
    </row>
    <row r="55" spans="1:5" x14ac:dyDescent="0.25">
      <c r="A55" s="2"/>
      <c r="E55"/>
    </row>
    <row r="56" spans="1:5" x14ac:dyDescent="0.25">
      <c r="A56" s="2"/>
      <c r="E56"/>
    </row>
    <row r="57" spans="1:5" x14ac:dyDescent="0.25">
      <c r="A57" s="2"/>
    </row>
    <row r="58" spans="1:5" x14ac:dyDescent="0.25">
      <c r="A58" s="2"/>
    </row>
    <row r="59" spans="1:5" x14ac:dyDescent="0.25">
      <c r="A59" s="2"/>
    </row>
    <row r="60" spans="1:5" x14ac:dyDescent="0.25">
      <c r="A60" s="2"/>
    </row>
    <row r="61" spans="1:5" x14ac:dyDescent="0.25">
      <c r="A61" s="2"/>
    </row>
    <row r="62" spans="1:5" x14ac:dyDescent="0.25">
      <c r="A62" s="2"/>
    </row>
    <row r="63" spans="1:5" x14ac:dyDescent="0.25">
      <c r="A63" s="2"/>
    </row>
    <row r="64" spans="1:5" x14ac:dyDescent="0.25">
      <c r="A64" s="2"/>
    </row>
    <row r="65" spans="1:10" x14ac:dyDescent="0.25">
      <c r="A65" s="2"/>
    </row>
    <row r="66" spans="1:10" x14ac:dyDescent="0.25">
      <c r="A66" s="2"/>
    </row>
    <row r="67" spans="1:10" x14ac:dyDescent="0.25">
      <c r="A67" s="2"/>
    </row>
    <row r="68" spans="1:10" x14ac:dyDescent="0.25">
      <c r="A68" s="2"/>
    </row>
    <row r="69" spans="1:10" x14ac:dyDescent="0.25">
      <c r="A69" s="2"/>
    </row>
    <row r="70" spans="1:10" x14ac:dyDescent="0.25">
      <c r="A70" s="2"/>
    </row>
    <row r="71" spans="1:10" x14ac:dyDescent="0.25">
      <c r="A71" s="2"/>
    </row>
    <row r="72" spans="1:10" x14ac:dyDescent="0.25">
      <c r="A72" s="2"/>
    </row>
    <row r="73" spans="1:10" x14ac:dyDescent="0.25">
      <c r="A73" s="2"/>
    </row>
    <row r="74" spans="1:10" x14ac:dyDescent="0.25">
      <c r="A74" s="2"/>
    </row>
    <row r="75" spans="1:10" x14ac:dyDescent="0.25">
      <c r="A75" s="2"/>
    </row>
    <row r="76" spans="1:10" x14ac:dyDescent="0.25">
      <c r="A76" s="2"/>
      <c r="J76" t="s">
        <v>19</v>
      </c>
    </row>
    <row r="77" spans="1:10" x14ac:dyDescent="0.25">
      <c r="A77" s="2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0E7950-3028-4E6C-BE34-BF0B759A4DCE}">
          <x14:formula1>
            <xm:f>Kategorien!$A$2:$A$12</xm:f>
          </x14:formula1>
          <xm:sqref>C2:C100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74ABA-83A7-49DB-BC73-448C6E44C492}">
  <dimension ref="A1:O77"/>
  <sheetViews>
    <sheetView zoomScale="80" zoomScaleNormal="80" workbookViewId="0"/>
  </sheetViews>
  <sheetFormatPr baseColWidth="10" defaultRowHeight="15" x14ac:dyDescent="0.25"/>
  <cols>
    <col min="2" max="2" width="36.7109375" bestFit="1" customWidth="1"/>
    <col min="3" max="3" width="23.42578125" customWidth="1"/>
    <col min="4" max="4" width="15.140625" style="1" bestFit="1" customWidth="1"/>
    <col min="5" max="5" width="13.7109375" style="1" bestFit="1" customWidth="1"/>
    <col min="7" max="7" width="19.5703125" bestFit="1" customWidth="1"/>
    <col min="8" max="8" width="12.28515625" bestFit="1" customWidth="1"/>
    <col min="12" max="12" width="19.5703125" bestFit="1" customWidth="1"/>
  </cols>
  <sheetData>
    <row r="1" spans="1:15" x14ac:dyDescent="0.25">
      <c r="A1" t="s">
        <v>0</v>
      </c>
      <c r="B1" t="s">
        <v>22</v>
      </c>
      <c r="C1" t="s">
        <v>23</v>
      </c>
      <c r="D1" s="1" t="s">
        <v>1</v>
      </c>
      <c r="E1" s="1" t="s">
        <v>2</v>
      </c>
    </row>
    <row r="3" spans="1:15" x14ac:dyDescent="0.25">
      <c r="A3" s="2"/>
      <c r="H3" t="s">
        <v>1</v>
      </c>
      <c r="I3" t="s">
        <v>2</v>
      </c>
      <c r="J3" t="s">
        <v>3</v>
      </c>
      <c r="M3" t="s">
        <v>1</v>
      </c>
      <c r="N3" t="s">
        <v>2</v>
      </c>
      <c r="O3" t="s">
        <v>3</v>
      </c>
    </row>
    <row r="4" spans="1:15" x14ac:dyDescent="0.25">
      <c r="A4" s="2"/>
      <c r="H4" s="1">
        <f>SUM(Tabelle1456789101112[Einnahmen])</f>
        <v>0</v>
      </c>
      <c r="I4" s="1">
        <f>SUM(Tabelle1456789101112[Ausgaben])</f>
        <v>0</v>
      </c>
      <c r="J4" s="1">
        <f>H4-I4</f>
        <v>0</v>
      </c>
      <c r="L4" t="s">
        <v>37</v>
      </c>
      <c r="M4" s="3">
        <f>SUMIF(Tabelle1456789101112[Kategorie],L4,Tabelle1456789101112[Einnahmen])</f>
        <v>0</v>
      </c>
      <c r="N4" s="3">
        <f>SUMIF(Tabelle1456789101112[Kategorie],L4,Tabelle1456789101112[Ausgaben])</f>
        <v>0</v>
      </c>
      <c r="O4" s="5">
        <f>M4-N4</f>
        <v>0</v>
      </c>
    </row>
    <row r="5" spans="1:15" x14ac:dyDescent="0.25">
      <c r="A5" s="2"/>
      <c r="L5" t="s">
        <v>35</v>
      </c>
      <c r="M5" s="3">
        <f>SUMIF(Tabelle1456789101112[Kategorie],L5,Tabelle1456789101112[Einnahmen])</f>
        <v>0</v>
      </c>
      <c r="N5" s="3">
        <f>SUMIF(Tabelle1456789101112[Kategorie],L5,Tabelle1456789101112[Ausgaben])</f>
        <v>0</v>
      </c>
      <c r="O5" s="5">
        <f t="shared" ref="O5:O12" si="0">M5-N5</f>
        <v>0</v>
      </c>
    </row>
    <row r="6" spans="1:15" x14ac:dyDescent="0.25">
      <c r="A6" s="2"/>
      <c r="L6" t="s">
        <v>20</v>
      </c>
      <c r="M6" s="3">
        <f>SUMIF(Tabelle1456789101112[Kategorie],L6,Tabelle1456789101112[Einnahmen])</f>
        <v>0</v>
      </c>
      <c r="N6" s="3">
        <f>SUMIF(Tabelle1456789101112[Kategorie],L6,Tabelle1456789101112[Ausgaben])</f>
        <v>0</v>
      </c>
      <c r="O6" s="5">
        <f t="shared" si="0"/>
        <v>0</v>
      </c>
    </row>
    <row r="7" spans="1:15" x14ac:dyDescent="0.25">
      <c r="A7" s="2"/>
      <c r="L7" t="s">
        <v>29</v>
      </c>
      <c r="M7" s="3">
        <f>SUMIF(Tabelle1456789101112[Kategorie],L7,Tabelle1456789101112[Einnahmen])</f>
        <v>0</v>
      </c>
      <c r="N7" s="3">
        <f>SUMIF(Tabelle1456789101112[Kategorie],L7,Tabelle1456789101112[Ausgaben])</f>
        <v>0</v>
      </c>
      <c r="O7" s="5">
        <f t="shared" si="0"/>
        <v>0</v>
      </c>
    </row>
    <row r="8" spans="1:15" x14ac:dyDescent="0.25">
      <c r="A8" s="2"/>
      <c r="L8" t="s">
        <v>36</v>
      </c>
      <c r="M8" s="3">
        <f>SUMIF(Tabelle1456789101112[Kategorie],L8,Tabelle1456789101112[Einnahmen])</f>
        <v>0</v>
      </c>
      <c r="N8" s="3">
        <f>SUMIF(Tabelle1456789101112[Kategorie],L8,Tabelle1456789101112[Ausgaben])</f>
        <v>0</v>
      </c>
      <c r="O8" s="5">
        <f t="shared" si="0"/>
        <v>0</v>
      </c>
    </row>
    <row r="9" spans="1:15" x14ac:dyDescent="0.25">
      <c r="A9" s="2"/>
      <c r="L9" t="s">
        <v>28</v>
      </c>
      <c r="M9" s="3">
        <f>SUMIF(Tabelle1456789101112[Kategorie],L9,Tabelle1456789101112[Einnahmen])</f>
        <v>0</v>
      </c>
      <c r="N9" s="3">
        <f>SUMIF(Tabelle1456789101112[Kategorie],L9,Tabelle1456789101112[Ausgaben])</f>
        <v>0</v>
      </c>
      <c r="O9" s="5">
        <f t="shared" si="0"/>
        <v>0</v>
      </c>
    </row>
    <row r="10" spans="1:15" x14ac:dyDescent="0.25">
      <c r="A10" s="2"/>
      <c r="L10" t="s">
        <v>26</v>
      </c>
      <c r="M10" s="3">
        <f>SUMIF(Tabelle1456789101112[Kategorie],L10,Tabelle1456789101112[Einnahmen])</f>
        <v>0</v>
      </c>
      <c r="N10" s="3">
        <f>SUMIF(Tabelle1456789101112[Kategorie],L10,Tabelle1456789101112[Ausgaben])</f>
        <v>0</v>
      </c>
      <c r="O10" s="5">
        <f t="shared" si="0"/>
        <v>0</v>
      </c>
    </row>
    <row r="11" spans="1:15" x14ac:dyDescent="0.25">
      <c r="A11" s="2"/>
      <c r="L11" t="s">
        <v>24</v>
      </c>
      <c r="M11" s="3">
        <f>SUMIF(Tabelle1456789101112[Kategorie],L11,Tabelle1456789101112[Einnahmen])</f>
        <v>0</v>
      </c>
      <c r="N11" s="3">
        <f>SUMIF(Tabelle1456789101112[Kategorie],L11,Tabelle1456789101112[Ausgaben])</f>
        <v>0</v>
      </c>
      <c r="O11" s="5">
        <f t="shared" si="0"/>
        <v>0</v>
      </c>
    </row>
    <row r="12" spans="1:15" x14ac:dyDescent="0.25">
      <c r="A12" s="2"/>
      <c r="L12" t="s">
        <v>27</v>
      </c>
      <c r="M12" s="3">
        <f>SUMIF(Tabelle1456789101112[Kategorie],L12,Tabelle1456789101112[Einnahmen])</f>
        <v>0</v>
      </c>
      <c r="N12" s="3">
        <f>SUMIF(Tabelle1456789101112[Kategorie],L12,Tabelle1456789101112[Ausgaben])</f>
        <v>0</v>
      </c>
      <c r="O12" s="5">
        <f t="shared" si="0"/>
        <v>0</v>
      </c>
    </row>
    <row r="13" spans="1:15" x14ac:dyDescent="0.25">
      <c r="A13" s="2"/>
      <c r="L13" t="s">
        <v>32</v>
      </c>
      <c r="M13" s="3">
        <f>SUMIF(Tabelle1456789101112[Kategorie],L13,Tabelle1456789101112[Einnahmen])</f>
        <v>0</v>
      </c>
      <c r="N13" s="3">
        <f>SUMIF(Tabelle1456789101112[Kategorie],L13,Tabelle1456789101112[Ausgaben])</f>
        <v>0</v>
      </c>
      <c r="O13" s="5">
        <f t="shared" ref="O13:O14" si="1">M13-N13</f>
        <v>0</v>
      </c>
    </row>
    <row r="14" spans="1:15" x14ac:dyDescent="0.25">
      <c r="A14" s="2"/>
      <c r="L14" t="s">
        <v>34</v>
      </c>
      <c r="M14" s="3">
        <f>SUMIF(Tabelle1456789101112[Kategorie],L14,Tabelle1456789101112[Einnahmen])</f>
        <v>0</v>
      </c>
      <c r="N14" s="3">
        <f>SUMIF(Tabelle1456789101112[Kategorie],L14,Tabelle1456789101112[Ausgaben])</f>
        <v>0</v>
      </c>
      <c r="O14" s="5">
        <f t="shared" si="1"/>
        <v>0</v>
      </c>
    </row>
    <row r="15" spans="1:15" x14ac:dyDescent="0.25">
      <c r="A15" s="2"/>
      <c r="M15" s="3"/>
      <c r="N15" s="3"/>
      <c r="O15" s="5"/>
    </row>
    <row r="16" spans="1:15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0" x14ac:dyDescent="0.25">
      <c r="A65" s="2"/>
    </row>
    <row r="66" spans="1:10" x14ac:dyDescent="0.25">
      <c r="A66" s="2"/>
    </row>
    <row r="67" spans="1:10" x14ac:dyDescent="0.25">
      <c r="A67" s="2"/>
    </row>
    <row r="68" spans="1:10" x14ac:dyDescent="0.25">
      <c r="A68" s="2"/>
    </row>
    <row r="69" spans="1:10" x14ac:dyDescent="0.25">
      <c r="A69" s="2"/>
    </row>
    <row r="70" spans="1:10" x14ac:dyDescent="0.25">
      <c r="A70" s="2"/>
    </row>
    <row r="71" spans="1:10" x14ac:dyDescent="0.25">
      <c r="A71" s="2"/>
    </row>
    <row r="72" spans="1:10" x14ac:dyDescent="0.25">
      <c r="A72" s="2"/>
    </row>
    <row r="73" spans="1:10" x14ac:dyDescent="0.25">
      <c r="A73" s="2"/>
    </row>
    <row r="74" spans="1:10" x14ac:dyDescent="0.25">
      <c r="A74" s="2"/>
    </row>
    <row r="75" spans="1:10" x14ac:dyDescent="0.25">
      <c r="A75" s="2"/>
    </row>
    <row r="76" spans="1:10" x14ac:dyDescent="0.25">
      <c r="A76" s="2"/>
      <c r="J76" t="s">
        <v>19</v>
      </c>
    </row>
    <row r="77" spans="1:10" x14ac:dyDescent="0.25">
      <c r="A77" s="2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551F09-4CB4-4110-BB59-5890438D1FA3}">
          <x14:formula1>
            <xm:f>Kategorien!$A$2:$A$12</xm:f>
          </x14:formula1>
          <xm:sqref>C2:C100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F989C-6CE6-4A18-BE31-46E33F56192C}">
  <dimension ref="A1:O77"/>
  <sheetViews>
    <sheetView zoomScale="80" zoomScaleNormal="80" workbookViewId="0"/>
  </sheetViews>
  <sheetFormatPr baseColWidth="10" defaultRowHeight="15" x14ac:dyDescent="0.25"/>
  <cols>
    <col min="2" max="2" width="36.7109375" bestFit="1" customWidth="1"/>
    <col min="3" max="3" width="23.42578125" customWidth="1"/>
    <col min="4" max="4" width="15.140625" style="1" bestFit="1" customWidth="1"/>
    <col min="5" max="5" width="13.7109375" style="1" bestFit="1" customWidth="1"/>
    <col min="7" max="7" width="19.5703125" bestFit="1" customWidth="1"/>
    <col min="8" max="8" width="12.28515625" bestFit="1" customWidth="1"/>
    <col min="12" max="12" width="19.5703125" bestFit="1" customWidth="1"/>
  </cols>
  <sheetData>
    <row r="1" spans="1:15" x14ac:dyDescent="0.25">
      <c r="A1" t="s">
        <v>0</v>
      </c>
      <c r="B1" t="s">
        <v>22</v>
      </c>
      <c r="C1" t="s">
        <v>23</v>
      </c>
      <c r="D1" s="1" t="s">
        <v>1</v>
      </c>
      <c r="E1" s="1" t="s">
        <v>2</v>
      </c>
    </row>
    <row r="3" spans="1:15" x14ac:dyDescent="0.25">
      <c r="A3" s="2"/>
      <c r="H3" t="s">
        <v>1</v>
      </c>
      <c r="I3" t="s">
        <v>2</v>
      </c>
      <c r="J3" t="s">
        <v>3</v>
      </c>
      <c r="M3" t="s">
        <v>1</v>
      </c>
      <c r="N3" t="s">
        <v>2</v>
      </c>
      <c r="O3" t="s">
        <v>3</v>
      </c>
    </row>
    <row r="4" spans="1:15" x14ac:dyDescent="0.25">
      <c r="A4" s="2"/>
      <c r="H4" s="1">
        <f>SUM(Tabelle145678910111213[Einnahmen])</f>
        <v>0</v>
      </c>
      <c r="I4" s="1">
        <f>SUM(Tabelle145678910111213[Ausgaben])</f>
        <v>0</v>
      </c>
      <c r="J4" s="1">
        <f>H4-I4</f>
        <v>0</v>
      </c>
      <c r="L4" t="s">
        <v>37</v>
      </c>
      <c r="M4" s="3">
        <f>SUMIF(Tabelle145678910111213[Kategorie],L4,Tabelle145678910111213[Einnahmen])</f>
        <v>0</v>
      </c>
      <c r="N4" s="3">
        <f>SUMIF(Tabelle145678910111213[Kategorie],L4,Tabelle145678910111213[Ausgaben])</f>
        <v>0</v>
      </c>
      <c r="O4" s="5">
        <f>M4-N4</f>
        <v>0</v>
      </c>
    </row>
    <row r="5" spans="1:15" x14ac:dyDescent="0.25">
      <c r="A5" s="2"/>
      <c r="L5" t="s">
        <v>35</v>
      </c>
      <c r="M5" s="3">
        <f>SUMIF(Tabelle145678910111213[Kategorie],L5,Tabelle145678910111213[Einnahmen])</f>
        <v>0</v>
      </c>
      <c r="N5" s="3">
        <f>SUMIF(Tabelle145678910111213[Kategorie],L5,Tabelle145678910111213[Ausgaben])</f>
        <v>0</v>
      </c>
      <c r="O5" s="5">
        <f t="shared" ref="O5:O12" si="0">M5-N5</f>
        <v>0</v>
      </c>
    </row>
    <row r="6" spans="1:15" x14ac:dyDescent="0.25">
      <c r="A6" s="2"/>
      <c r="L6" t="s">
        <v>20</v>
      </c>
      <c r="M6" s="3">
        <f>SUMIF(Tabelle145678910111213[Kategorie],L6,Tabelle145678910111213[Einnahmen])</f>
        <v>0</v>
      </c>
      <c r="N6" s="3">
        <f>SUMIF(Tabelle145678910111213[Kategorie],L6,Tabelle145678910111213[Ausgaben])</f>
        <v>0</v>
      </c>
      <c r="O6" s="5">
        <f t="shared" si="0"/>
        <v>0</v>
      </c>
    </row>
    <row r="7" spans="1:15" x14ac:dyDescent="0.25">
      <c r="A7" s="2"/>
      <c r="L7" t="s">
        <v>29</v>
      </c>
      <c r="M7" s="3">
        <f>SUMIF(Tabelle145678910111213[Kategorie],L7,Tabelle145678910111213[Einnahmen])</f>
        <v>0</v>
      </c>
      <c r="N7" s="3">
        <f>SUMIF(Tabelle145678910111213[Kategorie],L7,Tabelle145678910111213[Ausgaben])</f>
        <v>0</v>
      </c>
      <c r="O7" s="5">
        <f t="shared" si="0"/>
        <v>0</v>
      </c>
    </row>
    <row r="8" spans="1:15" x14ac:dyDescent="0.25">
      <c r="A8" s="2"/>
      <c r="L8" t="s">
        <v>36</v>
      </c>
      <c r="M8" s="3">
        <f>SUMIF(Tabelle145678910111213[Kategorie],L8,Tabelle145678910111213[Einnahmen])</f>
        <v>0</v>
      </c>
      <c r="N8" s="3">
        <f>SUMIF(Tabelle145678910111213[Kategorie],L8,Tabelle145678910111213[Ausgaben])</f>
        <v>0</v>
      </c>
      <c r="O8" s="5">
        <f t="shared" si="0"/>
        <v>0</v>
      </c>
    </row>
    <row r="9" spans="1:15" x14ac:dyDescent="0.25">
      <c r="A9" s="2"/>
      <c r="L9" t="s">
        <v>28</v>
      </c>
      <c r="M9" s="3">
        <f>SUMIF(Tabelle145678910111213[Kategorie],L9,Tabelle145678910111213[Einnahmen])</f>
        <v>0</v>
      </c>
      <c r="N9" s="3">
        <f>SUMIF(Tabelle145678910111213[Kategorie],L9,Tabelle145678910111213[Ausgaben])</f>
        <v>0</v>
      </c>
      <c r="O9" s="5">
        <f t="shared" si="0"/>
        <v>0</v>
      </c>
    </row>
    <row r="10" spans="1:15" x14ac:dyDescent="0.25">
      <c r="A10" s="2"/>
      <c r="L10" t="s">
        <v>26</v>
      </c>
      <c r="M10" s="3">
        <f>SUMIF(Tabelle145678910111213[Kategorie],L10,Tabelle145678910111213[Einnahmen])</f>
        <v>0</v>
      </c>
      <c r="N10" s="3">
        <f>SUMIF(Tabelle145678910111213[Kategorie],L10,Tabelle145678910111213[Ausgaben])</f>
        <v>0</v>
      </c>
      <c r="O10" s="5">
        <f t="shared" si="0"/>
        <v>0</v>
      </c>
    </row>
    <row r="11" spans="1:15" x14ac:dyDescent="0.25">
      <c r="A11" s="2"/>
      <c r="L11" t="s">
        <v>24</v>
      </c>
      <c r="M11" s="3">
        <f>SUMIF(Tabelle145678910111213[Kategorie],L11,Tabelle145678910111213[Einnahmen])</f>
        <v>0</v>
      </c>
      <c r="N11" s="3">
        <f>SUMIF(Tabelle145678910111213[Kategorie],L11,Tabelle145678910111213[Ausgaben])</f>
        <v>0</v>
      </c>
      <c r="O11" s="5">
        <f t="shared" si="0"/>
        <v>0</v>
      </c>
    </row>
    <row r="12" spans="1:15" x14ac:dyDescent="0.25">
      <c r="A12" s="2"/>
      <c r="L12" t="s">
        <v>27</v>
      </c>
      <c r="M12" s="3">
        <f>SUMIF(Tabelle145678910111213[Kategorie],L12,Tabelle145678910111213[Einnahmen])</f>
        <v>0</v>
      </c>
      <c r="N12" s="3">
        <f>SUMIF(Tabelle145678910111213[Kategorie],L12,Tabelle145678910111213[Ausgaben])</f>
        <v>0</v>
      </c>
      <c r="O12" s="5">
        <f t="shared" si="0"/>
        <v>0</v>
      </c>
    </row>
    <row r="13" spans="1:15" x14ac:dyDescent="0.25">
      <c r="A13" s="2"/>
      <c r="L13" t="s">
        <v>32</v>
      </c>
      <c r="M13" s="3">
        <f>SUMIF(Tabelle145678910111213[Kategorie],L13,Tabelle145678910111213[Einnahmen])</f>
        <v>0</v>
      </c>
      <c r="N13" s="3">
        <f>SUMIF(Tabelle145678910111213[Kategorie],L13,Tabelle145678910111213[Ausgaben])</f>
        <v>0</v>
      </c>
      <c r="O13" s="5">
        <f t="shared" ref="O13:O14" si="1">M13-N13</f>
        <v>0</v>
      </c>
    </row>
    <row r="14" spans="1:15" x14ac:dyDescent="0.25">
      <c r="A14" s="2"/>
      <c r="L14" t="s">
        <v>34</v>
      </c>
      <c r="M14" s="3">
        <f>SUMIF(Tabelle145678910111213[Kategorie],L14,Tabelle145678910111213[Einnahmen])</f>
        <v>0</v>
      </c>
      <c r="N14" s="3">
        <f>SUMIF(Tabelle145678910111213[Kategorie],L14,Tabelle145678910111213[Ausgaben])</f>
        <v>0</v>
      </c>
      <c r="O14" s="5">
        <f t="shared" si="1"/>
        <v>0</v>
      </c>
    </row>
    <row r="15" spans="1:15" x14ac:dyDescent="0.25">
      <c r="A15" s="2"/>
      <c r="M15" s="3"/>
      <c r="N15" s="3"/>
      <c r="O15" s="5"/>
    </row>
    <row r="16" spans="1:15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0" x14ac:dyDescent="0.25">
      <c r="A65" s="2"/>
    </row>
    <row r="66" spans="1:10" x14ac:dyDescent="0.25">
      <c r="A66" s="2"/>
    </row>
    <row r="67" spans="1:10" x14ac:dyDescent="0.25">
      <c r="A67" s="2"/>
    </row>
    <row r="68" spans="1:10" x14ac:dyDescent="0.25">
      <c r="A68" s="2"/>
    </row>
    <row r="69" spans="1:10" x14ac:dyDescent="0.25">
      <c r="A69" s="2"/>
    </row>
    <row r="70" spans="1:10" x14ac:dyDescent="0.25">
      <c r="A70" s="2"/>
    </row>
    <row r="71" spans="1:10" x14ac:dyDescent="0.25">
      <c r="A71" s="2"/>
    </row>
    <row r="72" spans="1:10" x14ac:dyDescent="0.25">
      <c r="A72" s="2"/>
    </row>
    <row r="73" spans="1:10" x14ac:dyDescent="0.25">
      <c r="A73" s="2"/>
    </row>
    <row r="74" spans="1:10" x14ac:dyDescent="0.25">
      <c r="A74" s="2"/>
    </row>
    <row r="75" spans="1:10" x14ac:dyDescent="0.25">
      <c r="A75" s="2"/>
    </row>
    <row r="76" spans="1:10" x14ac:dyDescent="0.25">
      <c r="A76" s="2"/>
      <c r="J76" t="s">
        <v>19</v>
      </c>
    </row>
    <row r="77" spans="1:10" x14ac:dyDescent="0.25">
      <c r="A77" s="2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9E7DD7-49AE-4154-A66A-5E57312DEB33}">
          <x14:formula1>
            <xm:f>Kategorien!$A$2:$A$12</xm:f>
          </x14:formula1>
          <xm:sqref>C2:C100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35C16-3B95-41EF-B1B3-6CA86AC4710A}">
  <dimension ref="A1:O77"/>
  <sheetViews>
    <sheetView zoomScale="80" zoomScaleNormal="80" workbookViewId="0"/>
  </sheetViews>
  <sheetFormatPr baseColWidth="10" defaultRowHeight="15" x14ac:dyDescent="0.25"/>
  <cols>
    <col min="2" max="2" width="36.7109375" bestFit="1" customWidth="1"/>
    <col min="3" max="3" width="23.42578125" customWidth="1"/>
    <col min="4" max="4" width="15.140625" style="1" bestFit="1" customWidth="1"/>
    <col min="5" max="5" width="13.7109375" style="1" bestFit="1" customWidth="1"/>
    <col min="7" max="7" width="19.5703125" bestFit="1" customWidth="1"/>
    <col min="8" max="8" width="12.28515625" bestFit="1" customWidth="1"/>
    <col min="12" max="12" width="19.5703125" bestFit="1" customWidth="1"/>
  </cols>
  <sheetData>
    <row r="1" spans="1:15" x14ac:dyDescent="0.25">
      <c r="A1" t="s">
        <v>0</v>
      </c>
      <c r="B1" t="s">
        <v>22</v>
      </c>
      <c r="C1" t="s">
        <v>23</v>
      </c>
      <c r="D1" s="1" t="s">
        <v>1</v>
      </c>
      <c r="E1" s="1" t="s">
        <v>2</v>
      </c>
    </row>
    <row r="3" spans="1:15" x14ac:dyDescent="0.25">
      <c r="A3" s="2"/>
      <c r="H3" t="s">
        <v>1</v>
      </c>
      <c r="I3" t="s">
        <v>2</v>
      </c>
      <c r="J3" t="s">
        <v>3</v>
      </c>
      <c r="M3" t="s">
        <v>1</v>
      </c>
      <c r="N3" t="s">
        <v>2</v>
      </c>
      <c r="O3" t="s">
        <v>3</v>
      </c>
    </row>
    <row r="4" spans="1:15" x14ac:dyDescent="0.25">
      <c r="A4" s="2"/>
      <c r="H4" s="1">
        <f>SUM(Tabelle14567891011121314[Einnahmen])</f>
        <v>0</v>
      </c>
      <c r="I4" s="1">
        <f>SUM(Tabelle14567891011121314[Ausgaben])</f>
        <v>0</v>
      </c>
      <c r="J4" s="1">
        <f>H4-I4</f>
        <v>0</v>
      </c>
      <c r="L4" t="s">
        <v>37</v>
      </c>
      <c r="M4" s="3">
        <f>SUMIF(Tabelle14567891011121314[Kategorie],L4,Tabelle14567891011121314[Einnahmen])</f>
        <v>0</v>
      </c>
      <c r="N4" s="3">
        <f>SUMIF(Tabelle14567891011121314[Kategorie],L4,Tabelle14567891011121314[Ausgaben])</f>
        <v>0</v>
      </c>
      <c r="O4" s="5">
        <f>M4-N4</f>
        <v>0</v>
      </c>
    </row>
    <row r="5" spans="1:15" x14ac:dyDescent="0.25">
      <c r="A5" s="2"/>
      <c r="L5" t="s">
        <v>35</v>
      </c>
      <c r="M5" s="3">
        <f>SUMIF(Tabelle14567891011121314[Kategorie],L5,Tabelle14567891011121314[Einnahmen])</f>
        <v>0</v>
      </c>
      <c r="N5" s="3">
        <f>SUMIF(Tabelle14567891011121314[Kategorie],L5,Tabelle14567891011121314[Ausgaben])</f>
        <v>0</v>
      </c>
      <c r="O5" s="5">
        <f t="shared" ref="O5:O12" si="0">M5-N5</f>
        <v>0</v>
      </c>
    </row>
    <row r="6" spans="1:15" x14ac:dyDescent="0.25">
      <c r="A6" s="2"/>
      <c r="L6" t="s">
        <v>20</v>
      </c>
      <c r="M6" s="3">
        <f>SUMIF(Tabelle14567891011121314[Kategorie],L6,Tabelle14567891011121314[Einnahmen])</f>
        <v>0</v>
      </c>
      <c r="N6" s="3">
        <f>SUMIF(Tabelle14567891011121314[Kategorie],L6,Tabelle14567891011121314[Ausgaben])</f>
        <v>0</v>
      </c>
      <c r="O6" s="5">
        <f t="shared" si="0"/>
        <v>0</v>
      </c>
    </row>
    <row r="7" spans="1:15" x14ac:dyDescent="0.25">
      <c r="A7" s="2"/>
      <c r="L7" t="s">
        <v>29</v>
      </c>
      <c r="M7" s="3">
        <f>SUMIF(Tabelle14567891011121314[Kategorie],L7,Tabelle14567891011121314[Einnahmen])</f>
        <v>0</v>
      </c>
      <c r="N7" s="3">
        <f>SUMIF(Tabelle14567891011121314[Kategorie],L7,Tabelle14567891011121314[Ausgaben])</f>
        <v>0</v>
      </c>
      <c r="O7" s="5">
        <f t="shared" si="0"/>
        <v>0</v>
      </c>
    </row>
    <row r="8" spans="1:15" x14ac:dyDescent="0.25">
      <c r="A8" s="2"/>
      <c r="L8" t="s">
        <v>36</v>
      </c>
      <c r="M8" s="3">
        <f>SUMIF(Tabelle14567891011121314[Kategorie],L8,Tabelle14567891011121314[Einnahmen])</f>
        <v>0</v>
      </c>
      <c r="N8" s="3">
        <f>SUMIF(Tabelle14567891011121314[Kategorie],L8,Tabelle14567891011121314[Ausgaben])</f>
        <v>0</v>
      </c>
      <c r="O8" s="5">
        <f t="shared" si="0"/>
        <v>0</v>
      </c>
    </row>
    <row r="9" spans="1:15" x14ac:dyDescent="0.25">
      <c r="A9" s="2"/>
      <c r="L9" t="s">
        <v>28</v>
      </c>
      <c r="M9" s="3">
        <f>SUMIF(Tabelle14567891011121314[Kategorie],L9,Tabelle14567891011121314[Einnahmen])</f>
        <v>0</v>
      </c>
      <c r="N9" s="3">
        <f>SUMIF(Tabelle14567891011121314[Kategorie],L9,Tabelle14567891011121314[Ausgaben])</f>
        <v>0</v>
      </c>
      <c r="O9" s="5">
        <f t="shared" si="0"/>
        <v>0</v>
      </c>
    </row>
    <row r="10" spans="1:15" x14ac:dyDescent="0.25">
      <c r="A10" s="2"/>
      <c r="L10" t="s">
        <v>26</v>
      </c>
      <c r="M10" s="3">
        <f>SUMIF(Tabelle14567891011121314[Kategorie],L10,Tabelle14567891011121314[Einnahmen])</f>
        <v>0</v>
      </c>
      <c r="N10" s="3">
        <f>SUMIF(Tabelle14567891011121314[Kategorie],L10,Tabelle14567891011121314[Ausgaben])</f>
        <v>0</v>
      </c>
      <c r="O10" s="5">
        <f t="shared" si="0"/>
        <v>0</v>
      </c>
    </row>
    <row r="11" spans="1:15" x14ac:dyDescent="0.25">
      <c r="A11" s="2"/>
      <c r="L11" t="s">
        <v>24</v>
      </c>
      <c r="M11" s="3">
        <f>SUMIF(Tabelle14567891011121314[Kategorie],L11,Tabelle14567891011121314[Einnahmen])</f>
        <v>0</v>
      </c>
      <c r="N11" s="3">
        <f>SUMIF(Tabelle14567891011121314[Kategorie],L11,Tabelle14567891011121314[Ausgaben])</f>
        <v>0</v>
      </c>
      <c r="O11" s="5">
        <f t="shared" si="0"/>
        <v>0</v>
      </c>
    </row>
    <row r="12" spans="1:15" x14ac:dyDescent="0.25">
      <c r="A12" s="2"/>
      <c r="L12" t="s">
        <v>27</v>
      </c>
      <c r="M12" s="3">
        <f>SUMIF(Tabelle14567891011121314[Kategorie],L12,Tabelle14567891011121314[Einnahmen])</f>
        <v>0</v>
      </c>
      <c r="N12" s="3">
        <f>SUMIF(Tabelle14567891011121314[Kategorie],L12,Tabelle14567891011121314[Ausgaben])</f>
        <v>0</v>
      </c>
      <c r="O12" s="5">
        <f t="shared" si="0"/>
        <v>0</v>
      </c>
    </row>
    <row r="13" spans="1:15" x14ac:dyDescent="0.25">
      <c r="A13" s="2"/>
      <c r="L13" t="s">
        <v>32</v>
      </c>
      <c r="M13" s="3">
        <f>SUMIF(Tabelle14567891011121314[Kategorie],L13,Tabelle14567891011121314[Einnahmen])</f>
        <v>0</v>
      </c>
      <c r="N13" s="3">
        <f>SUMIF(Tabelle14567891011121314[Kategorie],L13,Tabelle14567891011121314[Ausgaben])</f>
        <v>0</v>
      </c>
      <c r="O13" s="5">
        <f t="shared" ref="O13:O14" si="1">M13-N13</f>
        <v>0</v>
      </c>
    </row>
    <row r="14" spans="1:15" x14ac:dyDescent="0.25">
      <c r="A14" s="2"/>
      <c r="L14" t="s">
        <v>34</v>
      </c>
      <c r="M14" s="3">
        <f>SUMIF(Tabelle14567891011121314[Kategorie],L14,Tabelle14567891011121314[Einnahmen])</f>
        <v>0</v>
      </c>
      <c r="N14" s="3">
        <f>SUMIF(Tabelle14567891011121314[Kategorie],L14,Tabelle14567891011121314[Ausgaben])</f>
        <v>0</v>
      </c>
      <c r="O14" s="5">
        <f t="shared" si="1"/>
        <v>0</v>
      </c>
    </row>
    <row r="15" spans="1:15" x14ac:dyDescent="0.25">
      <c r="A15" s="2"/>
      <c r="M15" s="3"/>
      <c r="N15" s="3"/>
      <c r="O15" s="5"/>
    </row>
    <row r="16" spans="1:15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0" x14ac:dyDescent="0.25">
      <c r="A65" s="2"/>
    </row>
    <row r="66" spans="1:10" x14ac:dyDescent="0.25">
      <c r="A66" s="2"/>
    </row>
    <row r="67" spans="1:10" x14ac:dyDescent="0.25">
      <c r="A67" s="2"/>
    </row>
    <row r="68" spans="1:10" x14ac:dyDescent="0.25">
      <c r="A68" s="2"/>
    </row>
    <row r="69" spans="1:10" x14ac:dyDescent="0.25">
      <c r="A69" s="2"/>
    </row>
    <row r="70" spans="1:10" x14ac:dyDescent="0.25">
      <c r="A70" s="2"/>
    </row>
    <row r="71" spans="1:10" x14ac:dyDescent="0.25">
      <c r="A71" s="2"/>
    </row>
    <row r="72" spans="1:10" x14ac:dyDescent="0.25">
      <c r="A72" s="2"/>
    </row>
    <row r="73" spans="1:10" x14ac:dyDescent="0.25">
      <c r="A73" s="2"/>
    </row>
    <row r="74" spans="1:10" x14ac:dyDescent="0.25">
      <c r="A74" s="2"/>
    </row>
    <row r="75" spans="1:10" x14ac:dyDescent="0.25">
      <c r="A75" s="2"/>
    </row>
    <row r="76" spans="1:10" x14ac:dyDescent="0.25">
      <c r="A76" s="2"/>
      <c r="J76" t="s">
        <v>19</v>
      </c>
    </row>
    <row r="77" spans="1:10" x14ac:dyDescent="0.25">
      <c r="A77" s="2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6CE534-8D6D-455E-BA0F-A5A75887150D}">
          <x14:formula1>
            <xm:f>Kategorien!$A$2:$A$12</xm:f>
          </x14:formula1>
          <xm:sqref>C2:C100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B2:R32"/>
  <sheetViews>
    <sheetView zoomScale="80" zoomScaleNormal="80" workbookViewId="0"/>
  </sheetViews>
  <sheetFormatPr baseColWidth="10" defaultRowHeight="15" x14ac:dyDescent="0.25"/>
  <cols>
    <col min="7" max="7" width="17.42578125" bestFit="1" customWidth="1"/>
    <col min="9" max="10" width="12.85546875" bestFit="1" customWidth="1"/>
    <col min="15" max="15" width="20.85546875" bestFit="1" customWidth="1"/>
    <col min="16" max="16" width="18.85546875" bestFit="1" customWidth="1"/>
    <col min="17" max="17" width="17.42578125" bestFit="1" customWidth="1"/>
    <col min="18" max="18" width="12.85546875" bestFit="1" customWidth="1"/>
  </cols>
  <sheetData>
    <row r="2" spans="2:18" x14ac:dyDescent="0.25">
      <c r="B2" t="s">
        <v>4</v>
      </c>
      <c r="C2" t="s">
        <v>8</v>
      </c>
      <c r="E2" t="s">
        <v>1</v>
      </c>
      <c r="F2" t="s">
        <v>2</v>
      </c>
      <c r="G2" t="s">
        <v>21</v>
      </c>
    </row>
    <row r="3" spans="2:18" x14ac:dyDescent="0.25">
      <c r="B3" t="s">
        <v>10</v>
      </c>
      <c r="C3" s="1">
        <f ca="1">INDIRECT(B3&amp;"!$j$4")</f>
        <v>345</v>
      </c>
      <c r="E3" s="3">
        <f ca="1">INDIRECT(B3&amp;"!$h$4")</f>
        <v>2000</v>
      </c>
      <c r="F3" s="3">
        <f ca="1">INDIRECT(B3&amp;"!$i$4")</f>
        <v>1655</v>
      </c>
      <c r="G3" s="4">
        <f ca="1">F3/E3</f>
        <v>0.82750000000000001</v>
      </c>
      <c r="J3" s="3"/>
    </row>
    <row r="4" spans="2:18" x14ac:dyDescent="0.25">
      <c r="B4" t="s">
        <v>11</v>
      </c>
      <c r="C4" s="1">
        <f t="shared" ref="C4:C14" ca="1" si="0">INDIRECT(B4&amp;"!$j$4")</f>
        <v>0</v>
      </c>
      <c r="E4" s="3">
        <f t="shared" ref="E4:E14" ca="1" si="1">INDIRECT(B4&amp;"!$h$4")</f>
        <v>0</v>
      </c>
      <c r="F4" s="3">
        <f t="shared" ref="F4:F14" ca="1" si="2">INDIRECT(B4&amp;"!$i$4")</f>
        <v>0</v>
      </c>
      <c r="G4" s="4" t="e">
        <f t="shared" ref="G4:G14" ca="1" si="3">F4/E4</f>
        <v>#DIV/0!</v>
      </c>
      <c r="I4" t="s">
        <v>1</v>
      </c>
      <c r="J4" t="s">
        <v>2</v>
      </c>
      <c r="O4" s="9"/>
      <c r="P4" s="9" t="s">
        <v>1</v>
      </c>
      <c r="Q4" s="9" t="s">
        <v>2</v>
      </c>
      <c r="R4" s="9" t="s">
        <v>3</v>
      </c>
    </row>
    <row r="5" spans="2:18" x14ac:dyDescent="0.25">
      <c r="B5" t="s">
        <v>12</v>
      </c>
      <c r="C5" s="1">
        <f t="shared" ca="1" si="0"/>
        <v>0</v>
      </c>
      <c r="E5" s="3">
        <f t="shared" ca="1" si="1"/>
        <v>0</v>
      </c>
      <c r="F5" s="3">
        <f t="shared" ca="1" si="2"/>
        <v>0</v>
      </c>
      <c r="G5" s="4" t="e">
        <f t="shared" ca="1" si="3"/>
        <v>#DIV/0!</v>
      </c>
      <c r="I5" s="5">
        <f ca="1">SUM(E3:E14)</f>
        <v>2000</v>
      </c>
      <c r="J5" s="5">
        <f ca="1">SUM(F3:F14)-J3</f>
        <v>1655</v>
      </c>
      <c r="K5" s="6">
        <f ca="1">J5/I5</f>
        <v>0.82750000000000001</v>
      </c>
      <c r="O5" t="s">
        <v>37</v>
      </c>
      <c r="P5" s="3">
        <f>VLOOKUP(O5,Januar!L3:O12,2,FALSE)+VLOOKUP(O5,Februar!L3:O12,2,FALSE)+VLOOKUP(O5,März!L3:O12,2,FALSE)+VLOOKUP(O5,April!L3:O12,2,FALSE)+VLOOKUP(O5,Mai!L3:O12,2,FALSE)+VLOOKUP(O5,Juni!L3:O12,2,FALSE)+VLOOKUP(O5,Juli!L3:O12,2,FALSE)+VLOOKUP(O5,August!L3:O12,2,FALSE)+VLOOKUP(O5,September!L3:O12,2,FALSE)+VLOOKUP(O5,Oktober!L3:O12,2,FALSE)+VLOOKUP(O5,November!L3:O12,2,FALSE)+VLOOKUP(O5,Dezember!L3:O12,2,FALSE)</f>
        <v>0</v>
      </c>
      <c r="Q5" s="3">
        <f>VLOOKUP(O5,Januar!L3:O12,3,FALSE)+VLOOKUP(O5,Februar!L3:O12,3,FALSE)+VLOOKUP(O5,März!L3:O12,3,FALSE)+VLOOKUP(O5,April!L3:O12,3,FALSE)+VLOOKUP(O5,Mai!L3:O12,3,FALSE)+VLOOKUP(O5,Juni!L3:O12,3,FALSE)+VLOOKUP(O5,Juli!L3:O12,3,FALSE)+VLOOKUP(O5,August!L3:O12,3,FALSE)+VLOOKUP(O5,September!L3:O12,3,FALSE)+VLOOKUP(O5,Oktober!L3:O12,3,FALSE)+VLOOKUP(O5,November!L3:O12,3,FALSE)+VLOOKUP(O5,Dezember!L3:O12,3,FALSE)</f>
        <v>100</v>
      </c>
      <c r="R5" s="5">
        <f>P5-Q5</f>
        <v>-100</v>
      </c>
    </row>
    <row r="6" spans="2:18" x14ac:dyDescent="0.25">
      <c r="B6" t="s">
        <v>13</v>
      </c>
      <c r="C6" s="1">
        <f t="shared" ca="1" si="0"/>
        <v>0</v>
      </c>
      <c r="E6" s="3">
        <f t="shared" ca="1" si="1"/>
        <v>0</v>
      </c>
      <c r="F6" s="3">
        <f t="shared" ca="1" si="2"/>
        <v>0</v>
      </c>
      <c r="G6" s="4" t="e">
        <f t="shared" ca="1" si="3"/>
        <v>#DIV/0!</v>
      </c>
      <c r="O6" t="s">
        <v>35</v>
      </c>
      <c r="P6" s="3">
        <f>VLOOKUP(O6,Januar!L4:O13,2,FALSE)+VLOOKUP(O6,Februar!L4:O13,2,FALSE)+VLOOKUP(O6,März!L4:O13,2,FALSE)+VLOOKUP(O6,April!L4:O13,2,FALSE)+VLOOKUP(O6,Mai!L4:O13,2,FALSE)+VLOOKUP(O6,Juni!L4:O13,2,FALSE)+VLOOKUP(O6,Juli!L4:O13,2,FALSE)+VLOOKUP(O6,August!L4:O13,2,FALSE)+VLOOKUP(O6,September!L4:O13,2,FALSE)+VLOOKUP(O6,Oktober!L4:O13,2,FALSE)+VLOOKUP(O6,November!L4:O13,2,FALSE)+VLOOKUP(O6,Dezember!L4:O13,2,FALSE)</f>
        <v>0</v>
      </c>
      <c r="Q6" s="3">
        <f>VLOOKUP(O6,Januar!L4:O13,3,FALSE)+VLOOKUP(O6,Februar!L4:O13,3,FALSE)+VLOOKUP(O6,März!L4:O13,3,FALSE)+VLOOKUP(O6,April!L4:O13,3,FALSE)+VLOOKUP(O6,Mai!L4:O13,3,FALSE)+VLOOKUP(O6,Juni!L4:O13,3,FALSE)+VLOOKUP(O6,Juli!L4:O13,3,FALSE)+VLOOKUP(O6,August!L4:O13,3,FALSE)+VLOOKUP(O6,September!L4:O13,3,FALSE)+VLOOKUP(O6,Oktober!L4:O13,3,FALSE)+VLOOKUP(O6,November!L4:O13,3,FALSE)+VLOOKUP(O6,Dezember!L4:O13,3,FALSE)</f>
        <v>20</v>
      </c>
      <c r="R6" s="5">
        <f t="shared" ref="R6:R13" si="4">P6-Q6</f>
        <v>-20</v>
      </c>
    </row>
    <row r="7" spans="2:18" x14ac:dyDescent="0.25">
      <c r="B7" t="s">
        <v>14</v>
      </c>
      <c r="C7" s="1">
        <f t="shared" ca="1" si="0"/>
        <v>0</v>
      </c>
      <c r="E7" s="3">
        <f t="shared" ca="1" si="1"/>
        <v>0</v>
      </c>
      <c r="F7" s="3">
        <f t="shared" ca="1" si="2"/>
        <v>0</v>
      </c>
      <c r="G7" s="4" t="e">
        <f t="shared" ca="1" si="3"/>
        <v>#DIV/0!</v>
      </c>
      <c r="O7" t="s">
        <v>20</v>
      </c>
      <c r="P7" s="3">
        <f>VLOOKUP(O7,Januar!L5:O14,2,FALSE)+VLOOKUP(O7,Februar!L5:O14,2,FALSE)+VLOOKUP(O7,März!L5:O14,2,FALSE)+VLOOKUP(O7,April!L5:O14,2,FALSE)+VLOOKUP(O7,Mai!L5:O14,2,FALSE)+VLOOKUP(O7,Juni!L5:O14,2,FALSE)+VLOOKUP(O7,Juli!L5:O14,2,FALSE)+VLOOKUP(O7,August!L5:O14,2,FALSE)+VLOOKUP(O7,September!L5:O14,2,FALSE)+VLOOKUP(O7,Oktober!L5:O14,2,FALSE)+VLOOKUP(O7,November!L5:O14,2,FALSE)+VLOOKUP(O7,Dezember!L5:O14,2,FALSE)</f>
        <v>2000</v>
      </c>
      <c r="Q7" s="3">
        <f>VLOOKUP(O7,Januar!L5:O14,3,FALSE)+VLOOKUP(O7,Februar!L5:O14,3,FALSE)+VLOOKUP(O7,März!L5:O14,3,FALSE)+VLOOKUP(O7,April!L5:O14,3,FALSE)+VLOOKUP(O7,Mai!L5:O14,3,FALSE)+VLOOKUP(O7,Juni!L5:O14,3,FALSE)+VLOOKUP(O7,Juli!L5:O14,3,FALSE)+VLOOKUP(O7,August!L5:O14,3,FALSE)+VLOOKUP(O7,September!L5:O14,3,FALSE)+VLOOKUP(O7,Oktober!L5:O14,3,FALSE)+VLOOKUP(O7,November!L5:O14,3,FALSE)+VLOOKUP(O7,Dezember!L5:O14,3,FALSE)</f>
        <v>0</v>
      </c>
      <c r="R7" s="5">
        <f t="shared" si="4"/>
        <v>2000</v>
      </c>
    </row>
    <row r="8" spans="2:18" x14ac:dyDescent="0.25">
      <c r="B8" t="s">
        <v>15</v>
      </c>
      <c r="C8" s="1">
        <f t="shared" ca="1" si="0"/>
        <v>0</v>
      </c>
      <c r="E8" s="3">
        <f t="shared" ca="1" si="1"/>
        <v>0</v>
      </c>
      <c r="F8" s="3">
        <f t="shared" ca="1" si="2"/>
        <v>0</v>
      </c>
      <c r="G8" s="4" t="e">
        <f t="shared" ca="1" si="3"/>
        <v>#DIV/0!</v>
      </c>
      <c r="O8" t="s">
        <v>29</v>
      </c>
      <c r="P8" s="3">
        <f>VLOOKUP(O8,Januar!L6:O15,2,FALSE)+VLOOKUP(O8,Februar!L6:O15,2,FALSE)+VLOOKUP(O8,März!L6:O15,2,FALSE)+VLOOKUP(O8,April!L6:O15,2,FALSE)+VLOOKUP(O8,Mai!L6:O15,2,FALSE)+VLOOKUP(O8,Juni!L6:O15,2,FALSE)+VLOOKUP(O8,Juli!L6:O15,2,FALSE)+VLOOKUP(O8,August!L6:O15,2,FALSE)+VLOOKUP(O8,September!L6:O15,2,FALSE)+VLOOKUP(O8,Oktober!L6:O15,2,FALSE)+VLOOKUP(O8,November!L6:O15,2,FALSE)+VLOOKUP(O8,Dezember!L6:O15,2,FALSE)</f>
        <v>0</v>
      </c>
      <c r="Q8" s="3">
        <f>VLOOKUP(O8,Januar!L6:O15,3,FALSE)+VLOOKUP(O8,Februar!L6:O15,3,FALSE)+VLOOKUP(O8,März!L6:O15,3,FALSE)+VLOOKUP(O8,April!L6:O15,3,FALSE)+VLOOKUP(O8,Mai!L6:O15,3,FALSE)+VLOOKUP(O8,Juni!L6:O15,3,FALSE)+VLOOKUP(O8,Juli!L6:O15,3,FALSE)+VLOOKUP(O8,August!L6:O15,3,FALSE)+VLOOKUP(O8,September!L6:O15,3,FALSE)+VLOOKUP(O8,Oktober!L6:O15,3,FALSE)+VLOOKUP(O8,November!L6:O15,3,FALSE)+VLOOKUP(O8,Dezember!L6:O15,3,FALSE)</f>
        <v>50</v>
      </c>
      <c r="R8" s="5">
        <f t="shared" si="4"/>
        <v>-50</v>
      </c>
    </row>
    <row r="9" spans="2:18" x14ac:dyDescent="0.25">
      <c r="B9" t="s">
        <v>16</v>
      </c>
      <c r="C9" s="1">
        <f t="shared" ca="1" si="0"/>
        <v>0</v>
      </c>
      <c r="E9" s="3">
        <f t="shared" ca="1" si="1"/>
        <v>0</v>
      </c>
      <c r="F9" s="3">
        <f t="shared" ca="1" si="2"/>
        <v>0</v>
      </c>
      <c r="G9" s="4" t="e">
        <f ca="1">F9/E9</f>
        <v>#DIV/0!</v>
      </c>
      <c r="O9" t="s">
        <v>36</v>
      </c>
      <c r="P9" s="3">
        <f>VLOOKUP(O9,Januar!L7:O16,2,FALSE)+VLOOKUP(O9,Februar!L7:O16,2,FALSE)+VLOOKUP(O9,März!L7:O16,2,FALSE)+VLOOKUP(O9,April!L7:O16,2,FALSE)+VLOOKUP(O9,Mai!L7:O16,2,FALSE)+VLOOKUP(O9,Juni!L7:O16,2,FALSE)+VLOOKUP(O9,Juli!L7:O16,2,FALSE)+VLOOKUP(O9,August!L7:O16,2,FALSE)+VLOOKUP(O9,September!L7:O16,2,FALSE)+VLOOKUP(O9,Oktober!L7:O16,2,FALSE)+VLOOKUP(O9,November!L7:O16,2,FALSE)+VLOOKUP(O9,Dezember!L7:O16,2,FALSE)</f>
        <v>0</v>
      </c>
      <c r="Q9" s="3">
        <f>VLOOKUP(O9,Januar!L7:O16,3,FALSE)+VLOOKUP(O9,Februar!L7:O16,3,FALSE)+VLOOKUP(O9,März!L7:O16,3,FALSE)+VLOOKUP(O9,April!L7:O16,3,FALSE)+VLOOKUP(O9,Mai!L7:O16,3,FALSE)+VLOOKUP(O9,Juni!L7:O16,3,FALSE)+VLOOKUP(O9,Juli!L7:O16,3,FALSE)+VLOOKUP(O9,August!L7:O16,3,FALSE)+VLOOKUP(O9,September!L7:O16,3,FALSE)+VLOOKUP(O9,Oktober!L7:O16,3,FALSE)+VLOOKUP(O9,November!L7:O16,3,FALSE)+VLOOKUP(O9,Dezember!L7:O16,3,FALSE)</f>
        <v>25</v>
      </c>
      <c r="R9" s="5">
        <f t="shared" si="4"/>
        <v>-25</v>
      </c>
    </row>
    <row r="10" spans="2:18" x14ac:dyDescent="0.25">
      <c r="B10" t="s">
        <v>17</v>
      </c>
      <c r="C10" s="1">
        <f t="shared" ca="1" si="0"/>
        <v>0</v>
      </c>
      <c r="E10" s="3">
        <f t="shared" ca="1" si="1"/>
        <v>0</v>
      </c>
      <c r="F10" s="3">
        <f t="shared" ca="1" si="2"/>
        <v>0</v>
      </c>
      <c r="G10" s="4" t="e">
        <f t="shared" ca="1" si="3"/>
        <v>#DIV/0!</v>
      </c>
      <c r="O10" t="s">
        <v>28</v>
      </c>
      <c r="P10" s="3">
        <f>VLOOKUP(O10,Januar!L8:O17,2,FALSE)+VLOOKUP(O10,Februar!L8:O17,2,FALSE)+VLOOKUP(O10,März!L8:O17,2,FALSE)+VLOOKUP(O10,April!L8:O17,2,FALSE)+VLOOKUP(O10,Mai!L8:O17,2,FALSE)+VLOOKUP(O10,Juni!L8:O17,2,FALSE)+VLOOKUP(O10,Juli!L8:O17,2,FALSE)+VLOOKUP(O10,August!L8:O17,2,FALSE)+VLOOKUP(O10,September!L8:O17,2,FALSE)+VLOOKUP(O10,Oktober!L8:O17,2,FALSE)+VLOOKUP(O10,November!L8:O17,2,FALSE)+VLOOKUP(O10,Dezember!L8:O17,2,FALSE)</f>
        <v>0</v>
      </c>
      <c r="Q10" s="3">
        <f>VLOOKUP(O10,Januar!L8:O17,3,FALSE)+VLOOKUP(O10,Februar!L8:O17,3,FALSE)+VLOOKUP(O10,März!L8:O17,3,FALSE)+VLOOKUP(O10,April!L8:O17,3,FALSE)+VLOOKUP(O10,Mai!L8:O17,3,FALSE)+VLOOKUP(O10,Juni!L8:O17,3,FALSE)+VLOOKUP(O10,Juli!L8:O17,3,FALSE)+VLOOKUP(O10,August!L8:O17,3,FALSE)+VLOOKUP(O10,September!L8:O17,3,FALSE)+VLOOKUP(O10,Oktober!L8:O17,3,FALSE)+VLOOKUP(O10,November!L8:O17,3,FALSE)+VLOOKUP(O10,Dezember!L8:O17,3,FALSE)</f>
        <v>60</v>
      </c>
      <c r="R10" s="5">
        <f t="shared" si="4"/>
        <v>-60</v>
      </c>
    </row>
    <row r="11" spans="2:18" x14ac:dyDescent="0.25">
      <c r="B11" t="s">
        <v>18</v>
      </c>
      <c r="C11" s="1">
        <f t="shared" ca="1" si="0"/>
        <v>0</v>
      </c>
      <c r="E11" s="3">
        <f t="shared" ca="1" si="1"/>
        <v>0</v>
      </c>
      <c r="F11" s="3">
        <f t="shared" ca="1" si="2"/>
        <v>0</v>
      </c>
      <c r="G11" s="4" t="e">
        <f t="shared" ca="1" si="3"/>
        <v>#DIV/0!</v>
      </c>
      <c r="O11" t="s">
        <v>26</v>
      </c>
      <c r="P11" s="3">
        <f>VLOOKUP(O11,Januar!L9:O18,2,FALSE)+VLOOKUP(O11,Februar!L9:O18,2,FALSE)+VLOOKUP(O11,März!L9:O18,2,FALSE)+VLOOKUP(O11,April!L9:O18,2,FALSE)+VLOOKUP(O11,Mai!L9:O18,2,FALSE)+VLOOKUP(O11,Juni!L9:O18,2,FALSE)+VLOOKUP(O11,Juli!L9:O18,2,FALSE)+VLOOKUP(O11,August!L9:O18,2,FALSE)+VLOOKUP(O11,September!L9:O18,2,FALSE)+VLOOKUP(O11,Oktober!L9:O18,2,FALSE)+VLOOKUP(O11,November!L9:O18,2,FALSE)+VLOOKUP(O11,Dezember!L9:O18,2,FALSE)</f>
        <v>0</v>
      </c>
      <c r="Q11" s="3">
        <f>VLOOKUP(O11,Januar!L9:O18,3,FALSE)+VLOOKUP(O11,Februar!L9:O18,3,FALSE)+VLOOKUP(O11,März!L9:O18,3,FALSE)+VLOOKUP(O11,April!L9:O18,3,FALSE)+VLOOKUP(O11,Mai!L9:O18,3,FALSE)+VLOOKUP(O11,Juni!L9:O18,3,FALSE)+VLOOKUP(O11,Juli!L9:O18,3,FALSE)+VLOOKUP(O11,August!L9:O18,3,FALSE)+VLOOKUP(O11,September!L9:O18,3,FALSE)+VLOOKUP(O11,Oktober!L9:O18,3,FALSE)+VLOOKUP(O11,November!L9:O18,3,FALSE)+VLOOKUP(O11,Dezember!L9:O18,3,FALSE)</f>
        <v>100</v>
      </c>
      <c r="R11" s="5">
        <f t="shared" si="4"/>
        <v>-100</v>
      </c>
    </row>
    <row r="12" spans="2:18" x14ac:dyDescent="0.25">
      <c r="B12" t="s">
        <v>5</v>
      </c>
      <c r="C12" s="1">
        <f t="shared" ca="1" si="0"/>
        <v>0</v>
      </c>
      <c r="E12" s="3">
        <f t="shared" ca="1" si="1"/>
        <v>0</v>
      </c>
      <c r="F12" s="3">
        <f t="shared" ca="1" si="2"/>
        <v>0</v>
      </c>
      <c r="G12" s="4" t="e">
        <f t="shared" ca="1" si="3"/>
        <v>#DIV/0!</v>
      </c>
      <c r="O12" t="s">
        <v>24</v>
      </c>
      <c r="P12" s="3">
        <f>VLOOKUP(O12,Januar!L10:O19,2,FALSE)+VLOOKUP(O12,Februar!L10:O19,2,FALSE)+VLOOKUP(O12,März!L10:O19,2,FALSE)+VLOOKUP(O12,April!L10:O19,2,FALSE)+VLOOKUP(O12,Mai!L10:O19,2,FALSE)+VLOOKUP(O12,Juni!L10:O19,2,FALSE)+VLOOKUP(O12,Juli!L10:O19,2,FALSE)+VLOOKUP(O12,August!L10:O19,2,FALSE)+VLOOKUP(O12,September!L10:O19,2,FALSE)+VLOOKUP(O12,Oktober!L10:O19,2,FALSE)+VLOOKUP(O12,November!L10:O19,2,FALSE)+VLOOKUP(O12,Dezember!L10:O19,2,FALSE)</f>
        <v>0</v>
      </c>
      <c r="Q12" s="3">
        <f>VLOOKUP(O12,Januar!L10:O19,3,FALSE)+VLOOKUP(O12,Februar!L10:O19,3,FALSE)+VLOOKUP(O12,März!L10:O19,3,FALSE)+VLOOKUP(O12,April!L10:O19,3,FALSE)+VLOOKUP(O12,Mai!L10:O19,3,FALSE)+VLOOKUP(O12,Juni!L10:O19,3,FALSE)+VLOOKUP(O12,Juli!L10:O19,3,FALSE)+VLOOKUP(O12,August!L10:O19,3,FALSE)+VLOOKUP(O12,September!L10:O19,3,FALSE)+VLOOKUP(O12,Oktober!L10:O19,3,FALSE)+VLOOKUP(O12,November!L10:O19,3,FALSE)+VLOOKUP(O12,Dezember!L10:O19,3,FALSE)</f>
        <v>0</v>
      </c>
      <c r="R12" s="5">
        <f t="shared" si="4"/>
        <v>0</v>
      </c>
    </row>
    <row r="13" spans="2:18" x14ac:dyDescent="0.25">
      <c r="B13" t="s">
        <v>6</v>
      </c>
      <c r="C13" s="1">
        <f t="shared" ca="1" si="0"/>
        <v>0</v>
      </c>
      <c r="E13" s="3">
        <f t="shared" ca="1" si="1"/>
        <v>0</v>
      </c>
      <c r="F13" s="3">
        <f t="shared" ca="1" si="2"/>
        <v>0</v>
      </c>
      <c r="G13" s="4" t="e">
        <f t="shared" ca="1" si="3"/>
        <v>#DIV/0!</v>
      </c>
      <c r="O13" t="s">
        <v>27</v>
      </c>
      <c r="P13" s="3">
        <f>VLOOKUP(O13,Januar!L11:O20,2,FALSE)+VLOOKUP(O13,Februar!L11:O20,2,FALSE)+VLOOKUP(O13,März!L11:O20,2,FALSE)+VLOOKUP(O13,April!L11:O20,2,FALSE)+VLOOKUP(O13,Mai!L11:O20,2,FALSE)+VLOOKUP(O13,Juni!L11:O20,2,FALSE)+VLOOKUP(O13,Juli!L11:O20,2,FALSE)+VLOOKUP(O13,August!L11:O20,2,FALSE)+VLOOKUP(O13,September!L11:O20,2,FALSE)+VLOOKUP(O13,Oktober!L11:O20,2,FALSE)+VLOOKUP(O13,November!L11:O20,2,FALSE)+VLOOKUP(O13,Dezember!L11:O20,2,FALSE)</f>
        <v>0</v>
      </c>
      <c r="Q13" s="3">
        <f>VLOOKUP(O13,Januar!L11:O20,3,FALSE)+VLOOKUP(O13,Februar!L11:O20,3,FALSE)+VLOOKUP(O13,März!L11:O20,3,FALSE)+VLOOKUP(O13,April!L11:O20,3,FALSE)+VLOOKUP(O13,Mai!L11:O20,3,FALSE)+VLOOKUP(O13,Juni!L11:O20,3,FALSE)+VLOOKUP(O13,Juli!L11:O20,3,FALSE)+VLOOKUP(O13,August!L11:O20,3,FALSE)+VLOOKUP(O13,September!L11:O20,3,FALSE)+VLOOKUP(O13,Oktober!L11:O20,3,FALSE)+VLOOKUP(O13,November!L11:O20,3,FALSE)+VLOOKUP(O13,Dezember!L11:O20,3,FALSE)</f>
        <v>250</v>
      </c>
      <c r="R13" s="5">
        <f t="shared" si="4"/>
        <v>-250</v>
      </c>
    </row>
    <row r="14" spans="2:18" x14ac:dyDescent="0.25">
      <c r="B14" t="s">
        <v>7</v>
      </c>
      <c r="C14" s="1">
        <f t="shared" ca="1" si="0"/>
        <v>0</v>
      </c>
      <c r="E14" s="3">
        <f t="shared" ca="1" si="1"/>
        <v>0</v>
      </c>
      <c r="F14" s="3">
        <f t="shared" ca="1" si="2"/>
        <v>0</v>
      </c>
      <c r="G14" s="4" t="e">
        <f t="shared" ca="1" si="3"/>
        <v>#DIV/0!</v>
      </c>
      <c r="O14" t="s">
        <v>32</v>
      </c>
      <c r="P14" s="3">
        <f>VLOOKUP(O14,Januar!L12:O21,2,FALSE)+VLOOKUP(O14,Februar!L12:O21,2,FALSE)+VLOOKUP(O14,März!L12:O21,2,FALSE)+VLOOKUP(O14,April!L12:O21,2,FALSE)+VLOOKUP(O14,Mai!L12:O21,2,FALSE)+VLOOKUP(O14,Juni!L12:O21,2,FALSE)+VLOOKUP(O14,Juli!L12:O21,2,FALSE)+VLOOKUP(O14,August!L12:O21,2,FALSE)+VLOOKUP(O14,September!L12:O21,2,FALSE)+VLOOKUP(O14,Oktober!L12:O21,2,FALSE)+VLOOKUP(O14,November!L12:O21,2,FALSE)+VLOOKUP(O14,Dezember!L12:O21,2,FALSE)</f>
        <v>0</v>
      </c>
      <c r="Q14" s="3">
        <f>VLOOKUP(O14,Januar!L12:O21,3,FALSE)+VLOOKUP(O14,Februar!L12:O21,3,FALSE)+VLOOKUP(O14,März!L12:O21,3,FALSE)+VLOOKUP(O14,April!L12:O21,3,FALSE)+VLOOKUP(O14,Mai!L12:O21,3,FALSE)+VLOOKUP(O14,Juni!L12:O21,3,FALSE)+VLOOKUP(O14,Juli!L12:O21,3,FALSE)+VLOOKUP(O14,August!L12:O21,3,FALSE)+VLOOKUP(O14,September!L12:O21,3,FALSE)+VLOOKUP(O14,Oktober!L12:O21,3,FALSE)+VLOOKUP(O14,November!L12:O21,3,FALSE)+VLOOKUP(O14,Dezember!L12:O21,3,FALSE)</f>
        <v>150</v>
      </c>
      <c r="R14" s="5">
        <f t="shared" ref="R14:R15" si="5">P14-Q14</f>
        <v>-150</v>
      </c>
    </row>
    <row r="15" spans="2:18" x14ac:dyDescent="0.25">
      <c r="B15" t="s">
        <v>9</v>
      </c>
      <c r="C15" s="7">
        <f ca="1">SUM(C3:C14)</f>
        <v>345</v>
      </c>
      <c r="O15" t="s">
        <v>34</v>
      </c>
      <c r="P15" s="3">
        <f>VLOOKUP(O15,Januar!L13:O22,2,FALSE)+VLOOKUP(O15,Februar!L13:O22,2,FALSE)+VLOOKUP(O15,März!L13:O22,2,FALSE)+VLOOKUP(O15,April!L13:O22,2,FALSE)+VLOOKUP(O15,Mai!L13:O22,2,FALSE)+VLOOKUP(O15,Juni!L13:O22,2,FALSE)+VLOOKUP(O15,Juli!L13:O22,2,FALSE)+VLOOKUP(O15,August!L13:O22,2,FALSE)+VLOOKUP(O15,September!L13:O22,2,FALSE)+VLOOKUP(O15,Oktober!L13:O22,2,FALSE)+VLOOKUP(O15,November!L13:O22,2,FALSE)+VLOOKUP(O15,Dezember!L13:O22,2,FALSE)</f>
        <v>0</v>
      </c>
      <c r="Q15" s="3">
        <f>VLOOKUP(O15,Januar!L13:O22,3,FALSE)+VLOOKUP(O15,Februar!L13:O22,3,FALSE)+VLOOKUP(O15,März!L13:O22,3,FALSE)+VLOOKUP(O15,April!L13:O22,3,FALSE)+VLOOKUP(O15,Mai!L13:O22,3,FALSE)+VLOOKUP(O15,Juni!L13:O22,3,FALSE)+VLOOKUP(O15,Juli!L13:O22,3,FALSE)+VLOOKUP(O15,August!L13:O22,3,FALSE)+VLOOKUP(O15,September!L13:O22,3,FALSE)+VLOOKUP(O15,Oktober!L13:O22,3,FALSE)+VLOOKUP(O15,November!L13:O22,3,FALSE)+VLOOKUP(O15,Dezember!L13:O22,3,FALSE)</f>
        <v>900</v>
      </c>
      <c r="R15" s="5">
        <f t="shared" si="5"/>
        <v>-900</v>
      </c>
    </row>
    <row r="16" spans="2:18" x14ac:dyDescent="0.25">
      <c r="P16" s="3"/>
      <c r="Q16" s="3"/>
      <c r="R16" s="5"/>
    </row>
    <row r="17" spans="15:18" ht="15.75" thickBot="1" x14ac:dyDescent="0.3">
      <c r="R17" s="8">
        <f>SUM(R5:R16)</f>
        <v>345</v>
      </c>
    </row>
    <row r="18" spans="15:18" ht="15.75" thickTop="1" x14ac:dyDescent="0.25"/>
    <row r="20" spans="15:18" x14ac:dyDescent="0.25">
      <c r="O20" s="9"/>
      <c r="P20" s="9" t="s">
        <v>33</v>
      </c>
      <c r="Q20" s="9" t="s">
        <v>21</v>
      </c>
    </row>
    <row r="21" spans="15:18" x14ac:dyDescent="0.25">
      <c r="O21" t="s">
        <v>37</v>
      </c>
      <c r="P21" s="4">
        <f ca="1">P5/$I$5</f>
        <v>0</v>
      </c>
      <c r="Q21" s="4">
        <f ca="1">Q5/$J$5</f>
        <v>6.0422960725075532E-2</v>
      </c>
    </row>
    <row r="22" spans="15:18" x14ac:dyDescent="0.25">
      <c r="O22" t="s">
        <v>35</v>
      </c>
      <c r="P22" s="4">
        <f t="shared" ref="P22:P31" ca="1" si="6">P6/$I$5</f>
        <v>0</v>
      </c>
      <c r="Q22" s="4">
        <f t="shared" ref="Q22:Q31" ca="1" si="7">Q6/$J$5</f>
        <v>1.2084592145015106E-2</v>
      </c>
    </row>
    <row r="23" spans="15:18" x14ac:dyDescent="0.25">
      <c r="O23" t="s">
        <v>20</v>
      </c>
      <c r="P23" s="4">
        <f t="shared" ca="1" si="6"/>
        <v>1</v>
      </c>
      <c r="Q23" s="4">
        <f t="shared" ca="1" si="7"/>
        <v>0</v>
      </c>
    </row>
    <row r="24" spans="15:18" x14ac:dyDescent="0.25">
      <c r="O24" t="s">
        <v>29</v>
      </c>
      <c r="P24" s="4">
        <f t="shared" ca="1" si="6"/>
        <v>0</v>
      </c>
      <c r="Q24" s="4">
        <f t="shared" ca="1" si="7"/>
        <v>3.0211480362537766E-2</v>
      </c>
    </row>
    <row r="25" spans="15:18" x14ac:dyDescent="0.25">
      <c r="O25" t="s">
        <v>36</v>
      </c>
      <c r="P25" s="4">
        <f t="shared" ca="1" si="6"/>
        <v>0</v>
      </c>
      <c r="Q25" s="4">
        <f t="shared" ca="1" si="7"/>
        <v>1.5105740181268883E-2</v>
      </c>
    </row>
    <row r="26" spans="15:18" x14ac:dyDescent="0.25">
      <c r="O26" t="s">
        <v>28</v>
      </c>
      <c r="P26" s="4">
        <f t="shared" ca="1" si="6"/>
        <v>0</v>
      </c>
      <c r="Q26" s="4">
        <f t="shared" ca="1" si="7"/>
        <v>3.6253776435045321E-2</v>
      </c>
    </row>
    <row r="27" spans="15:18" x14ac:dyDescent="0.25">
      <c r="O27" t="s">
        <v>26</v>
      </c>
      <c r="P27" s="4">
        <f t="shared" ca="1" si="6"/>
        <v>0</v>
      </c>
      <c r="Q27" s="4">
        <f t="shared" ca="1" si="7"/>
        <v>6.0422960725075532E-2</v>
      </c>
    </row>
    <row r="28" spans="15:18" x14ac:dyDescent="0.25">
      <c r="O28" t="s">
        <v>24</v>
      </c>
      <c r="P28" s="4">
        <f t="shared" ca="1" si="6"/>
        <v>0</v>
      </c>
      <c r="Q28" s="4">
        <f t="shared" ca="1" si="7"/>
        <v>0</v>
      </c>
    </row>
    <row r="29" spans="15:18" x14ac:dyDescent="0.25">
      <c r="O29" t="s">
        <v>27</v>
      </c>
      <c r="P29" s="4">
        <f t="shared" ca="1" si="6"/>
        <v>0</v>
      </c>
      <c r="Q29" s="4">
        <f t="shared" ca="1" si="7"/>
        <v>0.15105740181268881</v>
      </c>
    </row>
    <row r="30" spans="15:18" x14ac:dyDescent="0.25">
      <c r="O30" t="s">
        <v>32</v>
      </c>
      <c r="P30" s="4">
        <f t="shared" ca="1" si="6"/>
        <v>0</v>
      </c>
      <c r="Q30" s="4">
        <f t="shared" ca="1" si="7"/>
        <v>9.0634441087613288E-2</v>
      </c>
    </row>
    <row r="31" spans="15:18" x14ac:dyDescent="0.25">
      <c r="O31" t="s">
        <v>34</v>
      </c>
      <c r="P31" s="4">
        <f t="shared" ca="1" si="6"/>
        <v>0</v>
      </c>
      <c r="Q31" s="4">
        <f t="shared" ca="1" si="7"/>
        <v>0.54380664652567978</v>
      </c>
    </row>
    <row r="32" spans="15:18" x14ac:dyDescent="0.25">
      <c r="P32" s="4"/>
      <c r="Q32" s="4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FF6B0-C9BE-4FB8-83A6-4A2571D8348C}">
  <dimension ref="A1:A12"/>
  <sheetViews>
    <sheetView workbookViewId="0">
      <selection activeCell="A2" sqref="A2"/>
    </sheetView>
  </sheetViews>
  <sheetFormatPr baseColWidth="10" defaultRowHeight="15" x14ac:dyDescent="0.25"/>
  <cols>
    <col min="1" max="1" width="18.28515625" bestFit="1" customWidth="1"/>
  </cols>
  <sheetData>
    <row r="1" spans="1:1" x14ac:dyDescent="0.25">
      <c r="A1" t="s">
        <v>23</v>
      </c>
    </row>
    <row r="2" spans="1:1" x14ac:dyDescent="0.25">
      <c r="A2" t="s">
        <v>37</v>
      </c>
    </row>
    <row r="3" spans="1:1" x14ac:dyDescent="0.25">
      <c r="A3" t="s">
        <v>35</v>
      </c>
    </row>
    <row r="4" spans="1:1" x14ac:dyDescent="0.25">
      <c r="A4" t="s">
        <v>20</v>
      </c>
    </row>
    <row r="5" spans="1:1" x14ac:dyDescent="0.25">
      <c r="A5" t="s">
        <v>29</v>
      </c>
    </row>
    <row r="6" spans="1:1" x14ac:dyDescent="0.25">
      <c r="A6" t="s">
        <v>36</v>
      </c>
    </row>
    <row r="7" spans="1:1" x14ac:dyDescent="0.25">
      <c r="A7" t="s">
        <v>28</v>
      </c>
    </row>
    <row r="8" spans="1:1" x14ac:dyDescent="0.25">
      <c r="A8" t="s">
        <v>26</v>
      </c>
    </row>
    <row r="9" spans="1:1" x14ac:dyDescent="0.25">
      <c r="A9" t="s">
        <v>24</v>
      </c>
    </row>
    <row r="10" spans="1:1" x14ac:dyDescent="0.25">
      <c r="A10" t="s">
        <v>27</v>
      </c>
    </row>
    <row r="11" spans="1:1" x14ac:dyDescent="0.25">
      <c r="A11" t="s">
        <v>32</v>
      </c>
    </row>
    <row r="12" spans="1:1" x14ac:dyDescent="0.25">
      <c r="A12" t="s">
        <v>34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9B362-3544-492C-A93E-45CA66080F0F}">
  <dimension ref="A1:O77"/>
  <sheetViews>
    <sheetView zoomScale="80" zoomScaleNormal="80" workbookViewId="0"/>
  </sheetViews>
  <sheetFormatPr baseColWidth="10" defaultRowHeight="15" x14ac:dyDescent="0.25"/>
  <cols>
    <col min="2" max="2" width="36.7109375" bestFit="1" customWidth="1"/>
    <col min="3" max="3" width="23.42578125" customWidth="1"/>
    <col min="4" max="4" width="15.140625" style="1" bestFit="1" customWidth="1"/>
    <col min="5" max="5" width="13.7109375" style="1" bestFit="1" customWidth="1"/>
    <col min="7" max="7" width="19.5703125" bestFit="1" customWidth="1"/>
    <col min="8" max="8" width="12.28515625" bestFit="1" customWidth="1"/>
    <col min="12" max="12" width="19.5703125" bestFit="1" customWidth="1"/>
  </cols>
  <sheetData>
    <row r="1" spans="1:15" x14ac:dyDescent="0.25">
      <c r="A1" t="s">
        <v>0</v>
      </c>
      <c r="B1" t="s">
        <v>22</v>
      </c>
      <c r="C1" t="s">
        <v>23</v>
      </c>
      <c r="D1" s="1" t="s">
        <v>1</v>
      </c>
      <c r="E1" s="1" t="s">
        <v>2</v>
      </c>
    </row>
    <row r="2" spans="1:15" x14ac:dyDescent="0.25">
      <c r="A2" s="2"/>
    </row>
    <row r="3" spans="1:15" x14ac:dyDescent="0.25">
      <c r="A3" s="2"/>
      <c r="H3" t="s">
        <v>1</v>
      </c>
      <c r="I3" t="s">
        <v>2</v>
      </c>
      <c r="J3" t="s">
        <v>3</v>
      </c>
      <c r="M3" t="s">
        <v>1</v>
      </c>
      <c r="N3" t="s">
        <v>2</v>
      </c>
      <c r="O3" t="s">
        <v>3</v>
      </c>
    </row>
    <row r="4" spans="1:15" x14ac:dyDescent="0.25">
      <c r="A4" s="2"/>
      <c r="H4" s="1">
        <f>SUM(Tabelle14[Einnahmen])</f>
        <v>0</v>
      </c>
      <c r="I4" s="1">
        <f>SUM(Tabelle14[Ausgaben])</f>
        <v>0</v>
      </c>
      <c r="J4" s="1">
        <f>H4-I4</f>
        <v>0</v>
      </c>
      <c r="L4" t="s">
        <v>37</v>
      </c>
      <c r="M4" s="3">
        <f>SUMIF(Tabelle14[Kategorie],L4,Tabelle14[Einnahmen])</f>
        <v>0</v>
      </c>
      <c r="N4" s="3">
        <f>SUMIF(Tabelle14[Kategorie],L4,Tabelle14[Ausgaben])</f>
        <v>0</v>
      </c>
      <c r="O4" s="5">
        <f>M4-N4</f>
        <v>0</v>
      </c>
    </row>
    <row r="5" spans="1:15" x14ac:dyDescent="0.25">
      <c r="A5" s="2"/>
      <c r="L5" t="s">
        <v>35</v>
      </c>
      <c r="M5" s="3">
        <f>SUMIF(Tabelle14[Kategorie],L5,Tabelle14[Einnahmen])</f>
        <v>0</v>
      </c>
      <c r="N5" s="3">
        <f>SUMIF(Tabelle14[Kategorie],L5,Tabelle14[Ausgaben])</f>
        <v>0</v>
      </c>
      <c r="O5" s="5">
        <f t="shared" ref="O5:O12" si="0">M5-N5</f>
        <v>0</v>
      </c>
    </row>
    <row r="6" spans="1:15" x14ac:dyDescent="0.25">
      <c r="A6" s="2"/>
      <c r="L6" t="s">
        <v>20</v>
      </c>
      <c r="M6" s="3">
        <f>SUMIF(Tabelle14[Kategorie],L6,Tabelle14[Einnahmen])</f>
        <v>0</v>
      </c>
      <c r="N6" s="3">
        <f>SUMIF(Tabelle14[Kategorie],L6,Tabelle14[Ausgaben])</f>
        <v>0</v>
      </c>
      <c r="O6" s="5">
        <f t="shared" si="0"/>
        <v>0</v>
      </c>
    </row>
    <row r="7" spans="1:15" x14ac:dyDescent="0.25">
      <c r="A7" s="2"/>
      <c r="E7"/>
      <c r="L7" t="s">
        <v>29</v>
      </c>
      <c r="M7" s="3">
        <f>SUMIF(Tabelle14[Kategorie],L7,Tabelle14[Einnahmen])</f>
        <v>0</v>
      </c>
      <c r="N7" s="3">
        <f>SUMIF(Tabelle14[Kategorie],L7,Tabelle14[Ausgaben])</f>
        <v>0</v>
      </c>
      <c r="O7" s="5">
        <f t="shared" si="0"/>
        <v>0</v>
      </c>
    </row>
    <row r="8" spans="1:15" x14ac:dyDescent="0.25">
      <c r="A8" s="2"/>
      <c r="E8"/>
      <c r="L8" t="s">
        <v>36</v>
      </c>
      <c r="M8" s="3">
        <f>SUMIF(Tabelle14[Kategorie],L8,Tabelle14[Einnahmen])</f>
        <v>0</v>
      </c>
      <c r="N8" s="3">
        <f>SUMIF(Tabelle14[Kategorie],L8,Tabelle14[Ausgaben])</f>
        <v>0</v>
      </c>
      <c r="O8" s="5">
        <f t="shared" si="0"/>
        <v>0</v>
      </c>
    </row>
    <row r="9" spans="1:15" x14ac:dyDescent="0.25">
      <c r="A9" s="2"/>
      <c r="L9" t="s">
        <v>28</v>
      </c>
      <c r="M9" s="3">
        <f>SUMIF(Tabelle14[Kategorie],L9,Tabelle14[Einnahmen])</f>
        <v>0</v>
      </c>
      <c r="N9" s="3">
        <f>SUMIF(Tabelle14[Kategorie],L9,Tabelle14[Ausgaben])</f>
        <v>0</v>
      </c>
      <c r="O9" s="5">
        <f t="shared" si="0"/>
        <v>0</v>
      </c>
    </row>
    <row r="10" spans="1:15" x14ac:dyDescent="0.25">
      <c r="A10" s="2"/>
      <c r="L10" t="s">
        <v>26</v>
      </c>
      <c r="M10" s="3">
        <f>SUMIF(Tabelle14[Kategorie],L10,Tabelle14[Einnahmen])</f>
        <v>0</v>
      </c>
      <c r="N10" s="3">
        <f>SUMIF(Tabelle14[Kategorie],L10,Tabelle14[Ausgaben])</f>
        <v>0</v>
      </c>
      <c r="O10" s="5">
        <f t="shared" si="0"/>
        <v>0</v>
      </c>
    </row>
    <row r="11" spans="1:15" x14ac:dyDescent="0.25">
      <c r="A11" s="2"/>
      <c r="L11" t="s">
        <v>24</v>
      </c>
      <c r="M11" s="3">
        <f>SUMIF(Tabelle14[Kategorie],L11,Tabelle14[Einnahmen])</f>
        <v>0</v>
      </c>
      <c r="N11" s="3">
        <f>SUMIF(Tabelle14[Kategorie],L11,Tabelle14[Ausgaben])</f>
        <v>0</v>
      </c>
      <c r="O11" s="5">
        <f t="shared" si="0"/>
        <v>0</v>
      </c>
    </row>
    <row r="12" spans="1:15" x14ac:dyDescent="0.25">
      <c r="A12" s="2"/>
      <c r="L12" t="s">
        <v>27</v>
      </c>
      <c r="M12" s="3">
        <f>SUMIF(Tabelle14[Kategorie],L12,Tabelle14[Einnahmen])</f>
        <v>0</v>
      </c>
      <c r="N12" s="3">
        <f>SUMIF(Tabelle14[Kategorie],L12,Tabelle14[Ausgaben])</f>
        <v>0</v>
      </c>
      <c r="O12" s="5">
        <f t="shared" si="0"/>
        <v>0</v>
      </c>
    </row>
    <row r="13" spans="1:15" x14ac:dyDescent="0.25">
      <c r="A13" s="2"/>
      <c r="L13" t="s">
        <v>32</v>
      </c>
      <c r="M13" s="3">
        <f>SUMIF(Tabelle14[Kategorie],L13,Tabelle14[Einnahmen])</f>
        <v>0</v>
      </c>
      <c r="N13" s="3">
        <f>SUMIF(Tabelle14[Kategorie],L13,Tabelle14[Ausgaben])</f>
        <v>0</v>
      </c>
      <c r="O13" s="5">
        <f t="shared" ref="O13:O14" si="1">M13-N13</f>
        <v>0</v>
      </c>
    </row>
    <row r="14" spans="1:15" x14ac:dyDescent="0.25">
      <c r="A14" s="2"/>
      <c r="E14"/>
      <c r="L14" t="s">
        <v>34</v>
      </c>
      <c r="M14" s="3">
        <f>SUMIF(Tabelle14[Kategorie],L14,Tabelle14[Einnahmen])</f>
        <v>0</v>
      </c>
      <c r="N14" s="3">
        <f>SUMIF(Tabelle14[Kategorie],L14,Tabelle14[Ausgaben])</f>
        <v>0</v>
      </c>
      <c r="O14" s="5">
        <f t="shared" si="1"/>
        <v>0</v>
      </c>
    </row>
    <row r="15" spans="1:15" x14ac:dyDescent="0.25">
      <c r="A15" s="2"/>
      <c r="E15"/>
      <c r="M15" s="3"/>
      <c r="N15" s="3"/>
      <c r="O15" s="5"/>
    </row>
    <row r="16" spans="1:15" x14ac:dyDescent="0.25">
      <c r="A16" s="2"/>
      <c r="E16"/>
    </row>
    <row r="17" spans="1:5" x14ac:dyDescent="0.25">
      <c r="A17" s="2"/>
      <c r="E17"/>
    </row>
    <row r="18" spans="1:5" x14ac:dyDescent="0.25">
      <c r="A18" s="2"/>
    </row>
    <row r="19" spans="1:5" x14ac:dyDescent="0.25">
      <c r="A19" s="2"/>
    </row>
    <row r="20" spans="1:5" x14ac:dyDescent="0.25">
      <c r="A20" s="2"/>
    </row>
    <row r="21" spans="1:5" x14ac:dyDescent="0.25">
      <c r="A21" s="2"/>
      <c r="E21"/>
    </row>
    <row r="22" spans="1:5" x14ac:dyDescent="0.25">
      <c r="A22" s="2"/>
      <c r="E22"/>
    </row>
    <row r="23" spans="1:5" x14ac:dyDescent="0.25">
      <c r="A23" s="2"/>
    </row>
    <row r="24" spans="1:5" x14ac:dyDescent="0.25">
      <c r="A24" s="2"/>
    </row>
    <row r="25" spans="1:5" x14ac:dyDescent="0.25">
      <c r="A25" s="2"/>
    </row>
    <row r="26" spans="1:5" x14ac:dyDescent="0.25">
      <c r="A26" s="2"/>
    </row>
    <row r="27" spans="1:5" x14ac:dyDescent="0.25">
      <c r="A27" s="2"/>
    </row>
    <row r="28" spans="1:5" x14ac:dyDescent="0.25">
      <c r="A28" s="2"/>
    </row>
    <row r="29" spans="1:5" x14ac:dyDescent="0.25">
      <c r="A29" s="2"/>
    </row>
    <row r="30" spans="1:5" x14ac:dyDescent="0.25">
      <c r="A30" s="2"/>
    </row>
    <row r="31" spans="1:5" x14ac:dyDescent="0.25">
      <c r="A31" s="2"/>
    </row>
    <row r="32" spans="1:5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0" x14ac:dyDescent="0.25">
      <c r="A65" s="2"/>
    </row>
    <row r="66" spans="1:10" x14ac:dyDescent="0.25">
      <c r="A66" s="2"/>
    </row>
    <row r="67" spans="1:10" x14ac:dyDescent="0.25">
      <c r="A67" s="2"/>
    </row>
    <row r="68" spans="1:10" x14ac:dyDescent="0.25">
      <c r="A68" s="2"/>
    </row>
    <row r="69" spans="1:10" x14ac:dyDescent="0.25">
      <c r="A69" s="2"/>
    </row>
    <row r="70" spans="1:10" x14ac:dyDescent="0.25">
      <c r="A70" s="2"/>
    </row>
    <row r="71" spans="1:10" x14ac:dyDescent="0.25">
      <c r="A71" s="2"/>
    </row>
    <row r="72" spans="1:10" x14ac:dyDescent="0.25">
      <c r="A72" s="2"/>
    </row>
    <row r="73" spans="1:10" x14ac:dyDescent="0.25">
      <c r="A73" s="2"/>
    </row>
    <row r="74" spans="1:10" x14ac:dyDescent="0.25">
      <c r="A74" s="2"/>
    </row>
    <row r="75" spans="1:10" x14ac:dyDescent="0.25">
      <c r="A75" s="2"/>
    </row>
    <row r="76" spans="1:10" x14ac:dyDescent="0.25">
      <c r="A76" s="2"/>
      <c r="J76" t="s">
        <v>19</v>
      </c>
    </row>
    <row r="77" spans="1:10" x14ac:dyDescent="0.25">
      <c r="A77" s="2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71C766-2897-4F02-8F6F-01630DCB6E5F}">
          <x14:formula1>
            <xm:f>Kategorien!$A$2:$A$12</xm:f>
          </x14:formula1>
          <xm:sqref>C2:C100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54B67-67C9-4F8A-99E7-2B34494F707E}">
  <dimension ref="A1:O77"/>
  <sheetViews>
    <sheetView zoomScale="80" zoomScaleNormal="80" workbookViewId="0"/>
  </sheetViews>
  <sheetFormatPr baseColWidth="10" defaultRowHeight="15" x14ac:dyDescent="0.25"/>
  <cols>
    <col min="2" max="2" width="36.7109375" bestFit="1" customWidth="1"/>
    <col min="3" max="3" width="23.42578125" customWidth="1"/>
    <col min="4" max="4" width="15.140625" style="1" bestFit="1" customWidth="1"/>
    <col min="5" max="5" width="13.7109375" style="1" bestFit="1" customWidth="1"/>
    <col min="7" max="7" width="19.5703125" bestFit="1" customWidth="1"/>
    <col min="8" max="8" width="12.28515625" bestFit="1" customWidth="1"/>
    <col min="12" max="12" width="19.5703125" bestFit="1" customWidth="1"/>
  </cols>
  <sheetData>
    <row r="1" spans="1:15" x14ac:dyDescent="0.25">
      <c r="A1" t="s">
        <v>0</v>
      </c>
      <c r="B1" t="s">
        <v>22</v>
      </c>
      <c r="C1" t="s">
        <v>23</v>
      </c>
      <c r="D1" s="1" t="s">
        <v>1</v>
      </c>
      <c r="E1" s="1" t="s">
        <v>2</v>
      </c>
    </row>
    <row r="2" spans="1:15" x14ac:dyDescent="0.25">
      <c r="A2" s="2"/>
    </row>
    <row r="3" spans="1:15" x14ac:dyDescent="0.25">
      <c r="A3" s="2"/>
      <c r="H3" t="s">
        <v>1</v>
      </c>
      <c r="I3" t="s">
        <v>2</v>
      </c>
      <c r="J3" t="s">
        <v>3</v>
      </c>
      <c r="M3" t="s">
        <v>1</v>
      </c>
      <c r="N3" t="s">
        <v>2</v>
      </c>
      <c r="O3" t="s">
        <v>3</v>
      </c>
    </row>
    <row r="4" spans="1:15" x14ac:dyDescent="0.25">
      <c r="A4" s="2"/>
      <c r="H4" s="1">
        <f>SUM(Tabelle145[Einnahmen])</f>
        <v>0</v>
      </c>
      <c r="I4" s="1">
        <f>SUM(Tabelle145[Ausgaben])</f>
        <v>0</v>
      </c>
      <c r="J4" s="1">
        <f>H4-I4</f>
        <v>0</v>
      </c>
      <c r="L4" t="s">
        <v>37</v>
      </c>
      <c r="M4" s="3">
        <f>SUMIF(Tabelle145[Kategorie],L4,Tabelle145[Einnahmen])</f>
        <v>0</v>
      </c>
      <c r="N4" s="3">
        <f>SUMIF(Tabelle145[Kategorie],L4,Tabelle145[Ausgaben])</f>
        <v>0</v>
      </c>
      <c r="O4" s="5">
        <f>M4-N4</f>
        <v>0</v>
      </c>
    </row>
    <row r="5" spans="1:15" x14ac:dyDescent="0.25">
      <c r="A5" s="2"/>
      <c r="L5" t="s">
        <v>35</v>
      </c>
      <c r="M5" s="3">
        <f>SUMIF(Tabelle145[Kategorie],L5,Tabelle145[Einnahmen])</f>
        <v>0</v>
      </c>
      <c r="N5" s="3">
        <f>SUMIF(Tabelle145[Kategorie],L5,Tabelle145[Ausgaben])</f>
        <v>0</v>
      </c>
      <c r="O5" s="5">
        <f t="shared" ref="O5:O12" si="0">M5-N5</f>
        <v>0</v>
      </c>
    </row>
    <row r="6" spans="1:15" x14ac:dyDescent="0.25">
      <c r="A6" s="2"/>
      <c r="L6" t="s">
        <v>20</v>
      </c>
      <c r="M6" s="3">
        <f>SUMIF(Tabelle145[Kategorie],L6,Tabelle145[Einnahmen])</f>
        <v>0</v>
      </c>
      <c r="N6" s="3">
        <f>SUMIF(Tabelle145[Kategorie],L6,Tabelle145[Ausgaben])</f>
        <v>0</v>
      </c>
      <c r="O6" s="5">
        <f t="shared" si="0"/>
        <v>0</v>
      </c>
    </row>
    <row r="7" spans="1:15" x14ac:dyDescent="0.25">
      <c r="A7" s="2"/>
      <c r="L7" t="s">
        <v>29</v>
      </c>
      <c r="M7" s="3">
        <f>SUMIF(Tabelle145[Kategorie],L7,Tabelle145[Einnahmen])</f>
        <v>0</v>
      </c>
      <c r="N7" s="3">
        <f>SUMIF(Tabelle145[Kategorie],L7,Tabelle145[Ausgaben])</f>
        <v>0</v>
      </c>
      <c r="O7" s="5">
        <f t="shared" si="0"/>
        <v>0</v>
      </c>
    </row>
    <row r="8" spans="1:15" x14ac:dyDescent="0.25">
      <c r="A8" s="2"/>
      <c r="L8" t="s">
        <v>36</v>
      </c>
      <c r="M8" s="3">
        <f>SUMIF(Tabelle145[Kategorie],L8,Tabelle145[Einnahmen])</f>
        <v>0</v>
      </c>
      <c r="N8" s="3">
        <f>SUMIF(Tabelle145[Kategorie],L8,Tabelle145[Ausgaben])</f>
        <v>0</v>
      </c>
      <c r="O8" s="5">
        <f t="shared" si="0"/>
        <v>0</v>
      </c>
    </row>
    <row r="9" spans="1:15" x14ac:dyDescent="0.25">
      <c r="A9" s="2"/>
      <c r="L9" t="s">
        <v>28</v>
      </c>
      <c r="M9" s="3">
        <f>SUMIF(Tabelle145[Kategorie],L9,Tabelle145[Einnahmen])</f>
        <v>0</v>
      </c>
      <c r="N9" s="3">
        <f>SUMIF(Tabelle145[Kategorie],L9,Tabelle145[Ausgaben])</f>
        <v>0</v>
      </c>
      <c r="O9" s="5">
        <f t="shared" si="0"/>
        <v>0</v>
      </c>
    </row>
    <row r="10" spans="1:15" x14ac:dyDescent="0.25">
      <c r="A10" s="2"/>
      <c r="L10" t="s">
        <v>26</v>
      </c>
      <c r="M10" s="3">
        <f>SUMIF(Tabelle145[Kategorie],L10,Tabelle145[Einnahmen])</f>
        <v>0</v>
      </c>
      <c r="N10" s="3">
        <f>SUMIF(Tabelle145[Kategorie],L10,Tabelle145[Ausgaben])</f>
        <v>0</v>
      </c>
      <c r="O10" s="5">
        <f t="shared" si="0"/>
        <v>0</v>
      </c>
    </row>
    <row r="11" spans="1:15" x14ac:dyDescent="0.25">
      <c r="A11" s="2"/>
      <c r="L11" t="s">
        <v>24</v>
      </c>
      <c r="M11" s="3">
        <f>SUMIF(Tabelle145[Kategorie],L11,Tabelle145[Einnahmen])</f>
        <v>0</v>
      </c>
      <c r="N11" s="3">
        <f>SUMIF(Tabelle145[Kategorie],L11,Tabelle145[Ausgaben])</f>
        <v>0</v>
      </c>
      <c r="O11" s="5">
        <f t="shared" si="0"/>
        <v>0</v>
      </c>
    </row>
    <row r="12" spans="1:15" x14ac:dyDescent="0.25">
      <c r="A12" s="2"/>
      <c r="L12" t="s">
        <v>27</v>
      </c>
      <c r="M12" s="3">
        <f>SUMIF(Tabelle145[Kategorie],L12,Tabelle145[Einnahmen])</f>
        <v>0</v>
      </c>
      <c r="N12" s="3">
        <f>SUMIF(Tabelle145[Kategorie],L12,Tabelle145[Ausgaben])</f>
        <v>0</v>
      </c>
      <c r="O12" s="5">
        <f t="shared" si="0"/>
        <v>0</v>
      </c>
    </row>
    <row r="13" spans="1:15" x14ac:dyDescent="0.25">
      <c r="A13" s="2"/>
      <c r="L13" t="s">
        <v>32</v>
      </c>
      <c r="M13" s="3">
        <f>SUMIF(Tabelle145[Kategorie],L13,Tabelle145[Einnahmen])</f>
        <v>0</v>
      </c>
      <c r="N13" s="3">
        <f>SUMIF(Tabelle145[Kategorie],L13,Tabelle145[Ausgaben])</f>
        <v>0</v>
      </c>
      <c r="O13" s="5">
        <f t="shared" ref="O13:O14" si="1">M13-N13</f>
        <v>0</v>
      </c>
    </row>
    <row r="14" spans="1:15" x14ac:dyDescent="0.25">
      <c r="A14" s="2"/>
      <c r="L14" t="s">
        <v>34</v>
      </c>
      <c r="M14" s="3">
        <f>SUMIF(Tabelle145[Kategorie],L14,Tabelle145[Einnahmen])</f>
        <v>0</v>
      </c>
      <c r="N14" s="3">
        <f>SUMIF(Tabelle145[Kategorie],L14,Tabelle145[Ausgaben])</f>
        <v>0</v>
      </c>
      <c r="O14" s="5">
        <f t="shared" si="1"/>
        <v>0</v>
      </c>
    </row>
    <row r="15" spans="1:15" x14ac:dyDescent="0.25">
      <c r="A15" s="2"/>
      <c r="M15" s="3"/>
      <c r="N15" s="3"/>
      <c r="O15" s="5"/>
    </row>
    <row r="16" spans="1:15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0" x14ac:dyDescent="0.25">
      <c r="A65" s="2"/>
    </row>
    <row r="66" spans="1:10" x14ac:dyDescent="0.25">
      <c r="A66" s="2"/>
    </row>
    <row r="67" spans="1:10" x14ac:dyDescent="0.25">
      <c r="A67" s="2"/>
    </row>
    <row r="68" spans="1:10" x14ac:dyDescent="0.25">
      <c r="A68" s="2"/>
    </row>
    <row r="69" spans="1:10" x14ac:dyDescent="0.25">
      <c r="A69" s="2"/>
    </row>
    <row r="70" spans="1:10" x14ac:dyDescent="0.25">
      <c r="A70" s="2"/>
    </row>
    <row r="71" spans="1:10" x14ac:dyDescent="0.25">
      <c r="A71" s="2"/>
    </row>
    <row r="72" spans="1:10" x14ac:dyDescent="0.25">
      <c r="A72" s="2"/>
    </row>
    <row r="73" spans="1:10" x14ac:dyDescent="0.25">
      <c r="A73" s="2"/>
    </row>
    <row r="74" spans="1:10" x14ac:dyDescent="0.25">
      <c r="A74" s="2"/>
    </row>
    <row r="75" spans="1:10" x14ac:dyDescent="0.25">
      <c r="A75" s="2"/>
    </row>
    <row r="76" spans="1:10" x14ac:dyDescent="0.25">
      <c r="A76" s="2"/>
      <c r="J76" t="s">
        <v>19</v>
      </c>
    </row>
    <row r="77" spans="1:10" x14ac:dyDescent="0.25">
      <c r="A77" s="2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0F28A-F78B-4761-A1B5-4F7EB8C54F10}">
          <x14:formula1>
            <xm:f>Kategorien!$A$2:$A$12</xm:f>
          </x14:formula1>
          <xm:sqref>C2:C100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977AF-CEDB-43E0-86CD-588B4024EEB7}">
  <dimension ref="A1:O77"/>
  <sheetViews>
    <sheetView zoomScale="80" zoomScaleNormal="80" workbookViewId="0"/>
  </sheetViews>
  <sheetFormatPr baseColWidth="10" defaultRowHeight="15" x14ac:dyDescent="0.25"/>
  <cols>
    <col min="2" max="2" width="36.7109375" bestFit="1" customWidth="1"/>
    <col min="3" max="3" width="23.42578125" customWidth="1"/>
    <col min="4" max="4" width="15.140625" style="1" bestFit="1" customWidth="1"/>
    <col min="5" max="5" width="13.7109375" style="1" bestFit="1" customWidth="1"/>
    <col min="7" max="7" width="19.5703125" bestFit="1" customWidth="1"/>
    <col min="8" max="8" width="12.28515625" bestFit="1" customWidth="1"/>
    <col min="12" max="12" width="19.5703125" bestFit="1" customWidth="1"/>
  </cols>
  <sheetData>
    <row r="1" spans="1:15" x14ac:dyDescent="0.25">
      <c r="A1" t="s">
        <v>0</v>
      </c>
      <c r="B1" t="s">
        <v>22</v>
      </c>
      <c r="C1" t="s">
        <v>23</v>
      </c>
      <c r="D1" s="1" t="s">
        <v>1</v>
      </c>
      <c r="E1" s="1" t="s">
        <v>2</v>
      </c>
    </row>
    <row r="2" spans="1:15" x14ac:dyDescent="0.25">
      <c r="A2" s="2"/>
    </row>
    <row r="3" spans="1:15" x14ac:dyDescent="0.25">
      <c r="A3" s="2"/>
      <c r="H3" t="s">
        <v>1</v>
      </c>
      <c r="I3" t="s">
        <v>2</v>
      </c>
      <c r="J3" t="s">
        <v>3</v>
      </c>
      <c r="M3" t="s">
        <v>1</v>
      </c>
      <c r="N3" t="s">
        <v>2</v>
      </c>
      <c r="O3" t="s">
        <v>3</v>
      </c>
    </row>
    <row r="4" spans="1:15" x14ac:dyDescent="0.25">
      <c r="A4" s="2"/>
      <c r="H4" s="1">
        <f>SUM(Tabelle1456[Einnahmen])</f>
        <v>0</v>
      </c>
      <c r="I4" s="1">
        <f>SUM(Tabelle1456[Ausgaben])</f>
        <v>0</v>
      </c>
      <c r="J4" s="1">
        <f>H4-I4</f>
        <v>0</v>
      </c>
      <c r="L4" t="s">
        <v>37</v>
      </c>
      <c r="M4" s="3">
        <f>SUMIF(Tabelle1456[Kategorie],L4,Tabelle1456[Einnahmen])</f>
        <v>0</v>
      </c>
      <c r="N4" s="3">
        <f>SUMIF(Tabelle1456[Kategorie],L4,Tabelle1456[Ausgaben])</f>
        <v>0</v>
      </c>
      <c r="O4" s="5">
        <f>M4-N4</f>
        <v>0</v>
      </c>
    </row>
    <row r="5" spans="1:15" x14ac:dyDescent="0.25">
      <c r="A5" s="2"/>
      <c r="L5" t="s">
        <v>35</v>
      </c>
      <c r="M5" s="3">
        <f>SUMIF(Tabelle1456[Kategorie],L5,Tabelle1456[Einnahmen])</f>
        <v>0</v>
      </c>
      <c r="N5" s="3">
        <f>SUMIF(Tabelle1456[Kategorie],L5,Tabelle1456[Ausgaben])</f>
        <v>0</v>
      </c>
      <c r="O5" s="5">
        <f t="shared" ref="O5:O12" si="0">M5-N5</f>
        <v>0</v>
      </c>
    </row>
    <row r="6" spans="1:15" x14ac:dyDescent="0.25">
      <c r="A6" s="2"/>
      <c r="L6" t="s">
        <v>20</v>
      </c>
      <c r="M6" s="3">
        <f>SUMIF(Tabelle1456[Kategorie],L6,Tabelle1456[Einnahmen])</f>
        <v>0</v>
      </c>
      <c r="N6" s="3">
        <f>SUMIF(Tabelle1456[Kategorie],L6,Tabelle1456[Ausgaben])</f>
        <v>0</v>
      </c>
      <c r="O6" s="5">
        <f t="shared" si="0"/>
        <v>0</v>
      </c>
    </row>
    <row r="7" spans="1:15" x14ac:dyDescent="0.25">
      <c r="A7" s="2"/>
      <c r="L7" t="s">
        <v>29</v>
      </c>
      <c r="M7" s="3">
        <f>SUMIF(Tabelle1456[Kategorie],L7,Tabelle1456[Einnahmen])</f>
        <v>0</v>
      </c>
      <c r="N7" s="3">
        <f>SUMIF(Tabelle1456[Kategorie],L7,Tabelle1456[Ausgaben])</f>
        <v>0</v>
      </c>
      <c r="O7" s="5">
        <f t="shared" si="0"/>
        <v>0</v>
      </c>
    </row>
    <row r="8" spans="1:15" x14ac:dyDescent="0.25">
      <c r="A8" s="2"/>
      <c r="L8" t="s">
        <v>36</v>
      </c>
      <c r="M8" s="3">
        <f>SUMIF(Tabelle1456[Kategorie],L8,Tabelle1456[Einnahmen])</f>
        <v>0</v>
      </c>
      <c r="N8" s="3">
        <f>SUMIF(Tabelle1456[Kategorie],L8,Tabelle1456[Ausgaben])</f>
        <v>0</v>
      </c>
      <c r="O8" s="5">
        <f t="shared" si="0"/>
        <v>0</v>
      </c>
    </row>
    <row r="9" spans="1:15" x14ac:dyDescent="0.25">
      <c r="A9" s="2"/>
      <c r="L9" t="s">
        <v>28</v>
      </c>
      <c r="M9" s="3">
        <f>SUMIF(Tabelle1456[Kategorie],L9,Tabelle1456[Einnahmen])</f>
        <v>0</v>
      </c>
      <c r="N9" s="3">
        <f>SUMIF(Tabelle1456[Kategorie],L9,Tabelle1456[Ausgaben])</f>
        <v>0</v>
      </c>
      <c r="O9" s="5">
        <f t="shared" si="0"/>
        <v>0</v>
      </c>
    </row>
    <row r="10" spans="1:15" x14ac:dyDescent="0.25">
      <c r="A10" s="2"/>
      <c r="L10" t="s">
        <v>26</v>
      </c>
      <c r="M10" s="3">
        <f>SUMIF(Tabelle1456[Kategorie],L10,Tabelle1456[Einnahmen])</f>
        <v>0</v>
      </c>
      <c r="N10" s="3">
        <f>SUMIF(Tabelle1456[Kategorie],L10,Tabelle1456[Ausgaben])</f>
        <v>0</v>
      </c>
      <c r="O10" s="5">
        <f t="shared" si="0"/>
        <v>0</v>
      </c>
    </row>
    <row r="11" spans="1:15" x14ac:dyDescent="0.25">
      <c r="A11" s="2"/>
      <c r="L11" t="s">
        <v>24</v>
      </c>
      <c r="M11" s="3">
        <f>SUMIF(Tabelle1456[Kategorie],L11,Tabelle1456[Einnahmen])</f>
        <v>0</v>
      </c>
      <c r="N11" s="3">
        <f>SUMIF(Tabelle1456[Kategorie],L11,Tabelle1456[Ausgaben])</f>
        <v>0</v>
      </c>
      <c r="O11" s="5">
        <f t="shared" si="0"/>
        <v>0</v>
      </c>
    </row>
    <row r="12" spans="1:15" x14ac:dyDescent="0.25">
      <c r="A12" s="2"/>
      <c r="L12" t="s">
        <v>27</v>
      </c>
      <c r="M12" s="3">
        <f>SUMIF(Tabelle1456[Kategorie],L12,Tabelle1456[Einnahmen])</f>
        <v>0</v>
      </c>
      <c r="N12" s="3">
        <f>SUMIF(Tabelle1456[Kategorie],L12,Tabelle1456[Ausgaben])</f>
        <v>0</v>
      </c>
      <c r="O12" s="5">
        <f t="shared" si="0"/>
        <v>0</v>
      </c>
    </row>
    <row r="13" spans="1:15" x14ac:dyDescent="0.25">
      <c r="A13" s="2"/>
      <c r="L13" t="s">
        <v>32</v>
      </c>
      <c r="M13" s="3">
        <f>SUMIF(Tabelle1456[Kategorie],L13,Tabelle1456[Einnahmen])</f>
        <v>0</v>
      </c>
      <c r="N13" s="3">
        <f>SUMIF(Tabelle1456[Kategorie],L13,Tabelle1456[Ausgaben])</f>
        <v>0</v>
      </c>
      <c r="O13" s="5">
        <f t="shared" ref="O13:O14" si="1">M13-N13</f>
        <v>0</v>
      </c>
    </row>
    <row r="14" spans="1:15" x14ac:dyDescent="0.25">
      <c r="A14" s="2"/>
      <c r="L14" t="s">
        <v>34</v>
      </c>
      <c r="M14" s="3">
        <f>SUMIF(Tabelle1456[Kategorie],L14,Tabelle1456[Einnahmen])</f>
        <v>0</v>
      </c>
      <c r="N14" s="3">
        <f>SUMIF(Tabelle1456[Kategorie],L14,Tabelle1456[Ausgaben])</f>
        <v>0</v>
      </c>
      <c r="O14" s="5">
        <f t="shared" si="1"/>
        <v>0</v>
      </c>
    </row>
    <row r="15" spans="1:15" x14ac:dyDescent="0.25">
      <c r="A15" s="2"/>
      <c r="M15" s="3"/>
      <c r="N15" s="3"/>
      <c r="O15" s="5"/>
    </row>
    <row r="16" spans="1:15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0" x14ac:dyDescent="0.25">
      <c r="A65" s="2"/>
    </row>
    <row r="66" spans="1:10" x14ac:dyDescent="0.25">
      <c r="A66" s="2"/>
    </row>
    <row r="67" spans="1:10" x14ac:dyDescent="0.25">
      <c r="A67" s="2"/>
    </row>
    <row r="68" spans="1:10" x14ac:dyDescent="0.25">
      <c r="A68" s="2"/>
    </row>
    <row r="69" spans="1:10" x14ac:dyDescent="0.25">
      <c r="A69" s="2"/>
    </row>
    <row r="70" spans="1:10" x14ac:dyDescent="0.25">
      <c r="A70" s="2"/>
    </row>
    <row r="71" spans="1:10" x14ac:dyDescent="0.25">
      <c r="A71" s="2"/>
    </row>
    <row r="72" spans="1:10" x14ac:dyDescent="0.25">
      <c r="A72" s="2"/>
    </row>
    <row r="73" spans="1:10" x14ac:dyDescent="0.25">
      <c r="A73" s="2"/>
    </row>
    <row r="74" spans="1:10" x14ac:dyDescent="0.25">
      <c r="A74" s="2"/>
    </row>
    <row r="75" spans="1:10" x14ac:dyDescent="0.25">
      <c r="A75" s="2"/>
    </row>
    <row r="76" spans="1:10" x14ac:dyDescent="0.25">
      <c r="A76" s="2"/>
      <c r="J76" t="s">
        <v>19</v>
      </c>
    </row>
    <row r="77" spans="1:10" x14ac:dyDescent="0.25">
      <c r="A77" s="2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2E47A2-83C3-4F04-BAFF-E53A607C0E91}">
          <x14:formula1>
            <xm:f>Kategorien!$A$2:$A$12</xm:f>
          </x14:formula1>
          <xm:sqref>C2:C100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68E6D-D8DD-465D-9832-D7157C488AC6}">
  <dimension ref="A1:O77"/>
  <sheetViews>
    <sheetView zoomScale="80" zoomScaleNormal="80" workbookViewId="0"/>
  </sheetViews>
  <sheetFormatPr baseColWidth="10" defaultRowHeight="15" x14ac:dyDescent="0.25"/>
  <cols>
    <col min="2" max="2" width="36.7109375" bestFit="1" customWidth="1"/>
    <col min="3" max="3" width="23.42578125" customWidth="1"/>
    <col min="4" max="4" width="15.140625" style="1" bestFit="1" customWidth="1"/>
    <col min="5" max="5" width="13.7109375" style="1" bestFit="1" customWidth="1"/>
    <col min="7" max="7" width="19.5703125" bestFit="1" customWidth="1"/>
    <col min="8" max="8" width="12.28515625" bestFit="1" customWidth="1"/>
    <col min="12" max="12" width="19.5703125" bestFit="1" customWidth="1"/>
  </cols>
  <sheetData>
    <row r="1" spans="1:15" x14ac:dyDescent="0.25">
      <c r="A1" t="s">
        <v>0</v>
      </c>
      <c r="B1" t="s">
        <v>22</v>
      </c>
      <c r="C1" t="s">
        <v>23</v>
      </c>
      <c r="D1" s="1" t="s">
        <v>1</v>
      </c>
      <c r="E1" s="1" t="s">
        <v>2</v>
      </c>
    </row>
    <row r="2" spans="1:15" x14ac:dyDescent="0.25">
      <c r="A2" s="2"/>
    </row>
    <row r="3" spans="1:15" x14ac:dyDescent="0.25">
      <c r="A3" s="2"/>
      <c r="H3" t="s">
        <v>1</v>
      </c>
      <c r="I3" t="s">
        <v>2</v>
      </c>
      <c r="J3" t="s">
        <v>3</v>
      </c>
      <c r="M3" t="s">
        <v>1</v>
      </c>
      <c r="N3" t="s">
        <v>2</v>
      </c>
      <c r="O3" t="s">
        <v>3</v>
      </c>
    </row>
    <row r="4" spans="1:15" x14ac:dyDescent="0.25">
      <c r="A4" s="2"/>
      <c r="H4" s="1">
        <f>SUM(Tabelle14567[Einnahmen])</f>
        <v>0</v>
      </c>
      <c r="I4" s="1">
        <f>SUM(Tabelle14567[Ausgaben])</f>
        <v>0</v>
      </c>
      <c r="J4" s="1">
        <f>H4-I4</f>
        <v>0</v>
      </c>
      <c r="L4" t="s">
        <v>37</v>
      </c>
      <c r="M4" s="3">
        <f>SUMIF(Tabelle14567[Kategorie],L4,Tabelle14567[Einnahmen])</f>
        <v>0</v>
      </c>
      <c r="N4" s="3">
        <f>SUMIF(Tabelle14567[Kategorie],L4,Tabelle14567[Ausgaben])</f>
        <v>0</v>
      </c>
      <c r="O4" s="5">
        <f>M4-N4</f>
        <v>0</v>
      </c>
    </row>
    <row r="5" spans="1:15" x14ac:dyDescent="0.25">
      <c r="A5" s="2"/>
      <c r="L5" t="s">
        <v>35</v>
      </c>
      <c r="M5" s="3">
        <f>SUMIF(Tabelle14567[Kategorie],L5,Tabelle14567[Einnahmen])</f>
        <v>0</v>
      </c>
      <c r="N5" s="3">
        <f>SUMIF(Tabelle14567[Kategorie],L5,Tabelle14567[Ausgaben])</f>
        <v>0</v>
      </c>
      <c r="O5" s="5">
        <f t="shared" ref="O5:O12" si="0">M5-N5</f>
        <v>0</v>
      </c>
    </row>
    <row r="6" spans="1:15" x14ac:dyDescent="0.25">
      <c r="A6" s="2"/>
      <c r="L6" t="s">
        <v>20</v>
      </c>
      <c r="M6" s="3">
        <f>SUMIF(Tabelle14567[Kategorie],L6,Tabelle14567[Einnahmen])</f>
        <v>0</v>
      </c>
      <c r="N6" s="3">
        <f>SUMIF(Tabelle14567[Kategorie],L6,Tabelle14567[Ausgaben])</f>
        <v>0</v>
      </c>
      <c r="O6" s="5">
        <f t="shared" si="0"/>
        <v>0</v>
      </c>
    </row>
    <row r="7" spans="1:15" x14ac:dyDescent="0.25">
      <c r="A7" s="2"/>
      <c r="L7" t="s">
        <v>29</v>
      </c>
      <c r="M7" s="3">
        <f>SUMIF(Tabelle14567[Kategorie],L7,Tabelle14567[Einnahmen])</f>
        <v>0</v>
      </c>
      <c r="N7" s="3">
        <f>SUMIF(Tabelle14567[Kategorie],L7,Tabelle14567[Ausgaben])</f>
        <v>0</v>
      </c>
      <c r="O7" s="5">
        <f t="shared" si="0"/>
        <v>0</v>
      </c>
    </row>
    <row r="8" spans="1:15" x14ac:dyDescent="0.25">
      <c r="A8" s="2"/>
      <c r="L8" t="s">
        <v>36</v>
      </c>
      <c r="M8" s="3">
        <f>SUMIF(Tabelle14567[Kategorie],L8,Tabelle14567[Einnahmen])</f>
        <v>0</v>
      </c>
      <c r="N8" s="3">
        <f>SUMIF(Tabelle14567[Kategorie],L8,Tabelle14567[Ausgaben])</f>
        <v>0</v>
      </c>
      <c r="O8" s="5">
        <f t="shared" si="0"/>
        <v>0</v>
      </c>
    </row>
    <row r="9" spans="1:15" x14ac:dyDescent="0.25">
      <c r="A9" s="2"/>
      <c r="L9" t="s">
        <v>28</v>
      </c>
      <c r="M9" s="3">
        <f>SUMIF(Tabelle14567[Kategorie],L9,Tabelle14567[Einnahmen])</f>
        <v>0</v>
      </c>
      <c r="N9" s="3">
        <f>SUMIF(Tabelle14567[Kategorie],L9,Tabelle14567[Ausgaben])</f>
        <v>0</v>
      </c>
      <c r="O9" s="5">
        <f t="shared" si="0"/>
        <v>0</v>
      </c>
    </row>
    <row r="10" spans="1:15" x14ac:dyDescent="0.25">
      <c r="A10" s="2"/>
      <c r="L10" t="s">
        <v>26</v>
      </c>
      <c r="M10" s="3">
        <f>SUMIF(Tabelle14567[Kategorie],L10,Tabelle14567[Einnahmen])</f>
        <v>0</v>
      </c>
      <c r="N10" s="3">
        <f>SUMIF(Tabelle14567[Kategorie],L10,Tabelle14567[Ausgaben])</f>
        <v>0</v>
      </c>
      <c r="O10" s="5">
        <f t="shared" si="0"/>
        <v>0</v>
      </c>
    </row>
    <row r="11" spans="1:15" x14ac:dyDescent="0.25">
      <c r="A11" s="2"/>
      <c r="L11" t="s">
        <v>24</v>
      </c>
      <c r="M11" s="3">
        <f>SUMIF(Tabelle14567[Kategorie],L11,Tabelle14567[Einnahmen])</f>
        <v>0</v>
      </c>
      <c r="N11" s="3">
        <f>SUMIF(Tabelle14567[Kategorie],L11,Tabelle14567[Ausgaben])</f>
        <v>0</v>
      </c>
      <c r="O11" s="5">
        <f t="shared" si="0"/>
        <v>0</v>
      </c>
    </row>
    <row r="12" spans="1:15" x14ac:dyDescent="0.25">
      <c r="A12" s="2"/>
      <c r="L12" t="s">
        <v>27</v>
      </c>
      <c r="M12" s="3">
        <f>SUMIF(Tabelle14567[Kategorie],L12,Tabelle14567[Einnahmen])</f>
        <v>0</v>
      </c>
      <c r="N12" s="3">
        <f>SUMIF(Tabelle14567[Kategorie],L12,Tabelle14567[Ausgaben])</f>
        <v>0</v>
      </c>
      <c r="O12" s="5">
        <f t="shared" si="0"/>
        <v>0</v>
      </c>
    </row>
    <row r="13" spans="1:15" x14ac:dyDescent="0.25">
      <c r="A13" s="2"/>
      <c r="L13" t="s">
        <v>32</v>
      </c>
      <c r="M13" s="3">
        <f>SUMIF(Tabelle14567[Kategorie],L13,Tabelle14567[Einnahmen])</f>
        <v>0</v>
      </c>
      <c r="N13" s="3">
        <f>SUMIF(Tabelle14567[Kategorie],L13,Tabelle14567[Ausgaben])</f>
        <v>0</v>
      </c>
      <c r="O13" s="5">
        <f t="shared" ref="O13:O14" si="1">M13-N13</f>
        <v>0</v>
      </c>
    </row>
    <row r="14" spans="1:15" x14ac:dyDescent="0.25">
      <c r="A14" s="2"/>
      <c r="L14" t="s">
        <v>34</v>
      </c>
      <c r="M14" s="3">
        <f>SUMIF(Tabelle14567[Kategorie],L14,Tabelle14567[Einnahmen])</f>
        <v>0</v>
      </c>
      <c r="N14" s="3">
        <f>SUMIF(Tabelle14567[Kategorie],L14,Tabelle14567[Ausgaben])</f>
        <v>0</v>
      </c>
      <c r="O14" s="5">
        <f t="shared" si="1"/>
        <v>0</v>
      </c>
    </row>
    <row r="15" spans="1:15" x14ac:dyDescent="0.25">
      <c r="A15" s="2"/>
      <c r="M15" s="3"/>
      <c r="N15" s="3"/>
      <c r="O15" s="5"/>
    </row>
    <row r="16" spans="1:15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0" x14ac:dyDescent="0.25">
      <c r="A65" s="2"/>
    </row>
    <row r="66" spans="1:10" x14ac:dyDescent="0.25">
      <c r="A66" s="2"/>
    </row>
    <row r="67" spans="1:10" x14ac:dyDescent="0.25">
      <c r="A67" s="2"/>
    </row>
    <row r="68" spans="1:10" x14ac:dyDescent="0.25">
      <c r="A68" s="2"/>
    </row>
    <row r="69" spans="1:10" x14ac:dyDescent="0.25">
      <c r="A69" s="2"/>
    </row>
    <row r="70" spans="1:10" x14ac:dyDescent="0.25">
      <c r="A70" s="2"/>
    </row>
    <row r="71" spans="1:10" x14ac:dyDescent="0.25">
      <c r="A71" s="2"/>
    </row>
    <row r="72" spans="1:10" x14ac:dyDescent="0.25">
      <c r="A72" s="2"/>
    </row>
    <row r="73" spans="1:10" x14ac:dyDescent="0.25">
      <c r="A73" s="2"/>
    </row>
    <row r="74" spans="1:10" x14ac:dyDescent="0.25">
      <c r="A74" s="2"/>
    </row>
    <row r="75" spans="1:10" x14ac:dyDescent="0.25">
      <c r="A75" s="2"/>
    </row>
    <row r="76" spans="1:10" x14ac:dyDescent="0.25">
      <c r="A76" s="2"/>
      <c r="J76" t="s">
        <v>19</v>
      </c>
    </row>
    <row r="77" spans="1:10" x14ac:dyDescent="0.25">
      <c r="A77" s="2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5B9CC81-BC29-426C-935D-3B901DBA02B1}">
          <x14:formula1>
            <xm:f>Kategorien!$A$2:$A$12</xm:f>
          </x14:formula1>
          <xm:sqref>C2:C100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D5664-1B53-48E4-A6FF-9ABA2120E06C}">
  <dimension ref="A1:O77"/>
  <sheetViews>
    <sheetView zoomScale="80" zoomScaleNormal="80" workbookViewId="0"/>
  </sheetViews>
  <sheetFormatPr baseColWidth="10" defaultRowHeight="15" x14ac:dyDescent="0.25"/>
  <cols>
    <col min="2" max="2" width="36.7109375" bestFit="1" customWidth="1"/>
    <col min="3" max="3" width="23.42578125" customWidth="1"/>
    <col min="4" max="4" width="15.140625" style="1" bestFit="1" customWidth="1"/>
    <col min="5" max="5" width="13.7109375" style="1" bestFit="1" customWidth="1"/>
    <col min="7" max="7" width="19.5703125" bestFit="1" customWidth="1"/>
    <col min="8" max="8" width="12.28515625" bestFit="1" customWidth="1"/>
    <col min="12" max="12" width="19.5703125" bestFit="1" customWidth="1"/>
  </cols>
  <sheetData>
    <row r="1" spans="1:15" x14ac:dyDescent="0.25">
      <c r="A1" t="s">
        <v>0</v>
      </c>
      <c r="B1" t="s">
        <v>22</v>
      </c>
      <c r="C1" t="s">
        <v>23</v>
      </c>
      <c r="D1" s="1" t="s">
        <v>1</v>
      </c>
      <c r="E1" s="1" t="s">
        <v>2</v>
      </c>
    </row>
    <row r="2" spans="1:15" x14ac:dyDescent="0.25">
      <c r="A2" s="2"/>
    </row>
    <row r="3" spans="1:15" x14ac:dyDescent="0.25">
      <c r="A3" s="2"/>
      <c r="H3" t="s">
        <v>1</v>
      </c>
      <c r="I3" t="s">
        <v>2</v>
      </c>
      <c r="J3" t="s">
        <v>3</v>
      </c>
      <c r="M3" t="s">
        <v>1</v>
      </c>
      <c r="N3" t="s">
        <v>2</v>
      </c>
      <c r="O3" t="s">
        <v>3</v>
      </c>
    </row>
    <row r="4" spans="1:15" x14ac:dyDescent="0.25">
      <c r="A4" s="2"/>
      <c r="H4" s="1">
        <f>SUM(Tabelle145678[Einnahmen])</f>
        <v>0</v>
      </c>
      <c r="I4" s="1">
        <f>SUM(Tabelle145678[Ausgaben])</f>
        <v>0</v>
      </c>
      <c r="J4" s="1">
        <f>H4-I4</f>
        <v>0</v>
      </c>
      <c r="L4" t="s">
        <v>37</v>
      </c>
      <c r="M4" s="3">
        <f>SUMIF(Tabelle145678[Kategorie],L4,Tabelle145678[Einnahmen])</f>
        <v>0</v>
      </c>
      <c r="N4" s="3">
        <f>SUMIF(Tabelle145678[Kategorie],L4,Tabelle145678[Ausgaben])</f>
        <v>0</v>
      </c>
      <c r="O4" s="5">
        <f>M4-N4</f>
        <v>0</v>
      </c>
    </row>
    <row r="5" spans="1:15" x14ac:dyDescent="0.25">
      <c r="A5" s="2"/>
      <c r="L5" t="s">
        <v>35</v>
      </c>
      <c r="M5" s="3">
        <f>SUMIF(Tabelle145678[Kategorie],L5,Tabelle145678[Einnahmen])</f>
        <v>0</v>
      </c>
      <c r="N5" s="3">
        <f>SUMIF(Tabelle145678[Kategorie],L5,Tabelle145678[Ausgaben])</f>
        <v>0</v>
      </c>
      <c r="O5" s="5">
        <f t="shared" ref="O5:O12" si="0">M5-N5</f>
        <v>0</v>
      </c>
    </row>
    <row r="6" spans="1:15" x14ac:dyDescent="0.25">
      <c r="A6" s="2"/>
      <c r="L6" t="s">
        <v>20</v>
      </c>
      <c r="M6" s="3">
        <f>SUMIF(Tabelle145678[Kategorie],L6,Tabelle145678[Einnahmen])</f>
        <v>0</v>
      </c>
      <c r="N6" s="3">
        <f>SUMIF(Tabelle145678[Kategorie],L6,Tabelle145678[Ausgaben])</f>
        <v>0</v>
      </c>
      <c r="O6" s="5">
        <f t="shared" si="0"/>
        <v>0</v>
      </c>
    </row>
    <row r="7" spans="1:15" x14ac:dyDescent="0.25">
      <c r="A7" s="2"/>
      <c r="L7" t="s">
        <v>29</v>
      </c>
      <c r="M7" s="3">
        <f>SUMIF(Tabelle145678[Kategorie],L7,Tabelle145678[Einnahmen])</f>
        <v>0</v>
      </c>
      <c r="N7" s="3">
        <f>SUMIF(Tabelle145678[Kategorie],L7,Tabelle145678[Ausgaben])</f>
        <v>0</v>
      </c>
      <c r="O7" s="5">
        <f t="shared" si="0"/>
        <v>0</v>
      </c>
    </row>
    <row r="8" spans="1:15" x14ac:dyDescent="0.25">
      <c r="A8" s="2"/>
      <c r="L8" t="s">
        <v>36</v>
      </c>
      <c r="M8" s="3">
        <f>SUMIF(Tabelle145678[Kategorie],L8,Tabelle145678[Einnahmen])</f>
        <v>0</v>
      </c>
      <c r="N8" s="3">
        <f>SUMIF(Tabelle145678[Kategorie],L8,Tabelle145678[Ausgaben])</f>
        <v>0</v>
      </c>
      <c r="O8" s="5">
        <f t="shared" si="0"/>
        <v>0</v>
      </c>
    </row>
    <row r="9" spans="1:15" x14ac:dyDescent="0.25">
      <c r="A9" s="2"/>
      <c r="L9" t="s">
        <v>28</v>
      </c>
      <c r="M9" s="3">
        <f>SUMIF(Tabelle145678[Kategorie],L9,Tabelle145678[Einnahmen])</f>
        <v>0</v>
      </c>
      <c r="N9" s="3">
        <f>SUMIF(Tabelle145678[Kategorie],L9,Tabelle145678[Ausgaben])</f>
        <v>0</v>
      </c>
      <c r="O9" s="5">
        <f t="shared" si="0"/>
        <v>0</v>
      </c>
    </row>
    <row r="10" spans="1:15" x14ac:dyDescent="0.25">
      <c r="A10" s="2"/>
      <c r="L10" t="s">
        <v>26</v>
      </c>
      <c r="M10" s="3">
        <f>SUMIF(Tabelle145678[Kategorie],L10,Tabelle145678[Einnahmen])</f>
        <v>0</v>
      </c>
      <c r="N10" s="3">
        <f>SUMIF(Tabelle145678[Kategorie],L10,Tabelle145678[Ausgaben])</f>
        <v>0</v>
      </c>
      <c r="O10" s="5">
        <f t="shared" si="0"/>
        <v>0</v>
      </c>
    </row>
    <row r="11" spans="1:15" x14ac:dyDescent="0.25">
      <c r="A11" s="2"/>
      <c r="L11" t="s">
        <v>24</v>
      </c>
      <c r="M11" s="3">
        <f>SUMIF(Tabelle145678[Kategorie],L11,Tabelle145678[Einnahmen])</f>
        <v>0</v>
      </c>
      <c r="N11" s="3">
        <f>SUMIF(Tabelle145678[Kategorie],L11,Tabelle145678[Ausgaben])</f>
        <v>0</v>
      </c>
      <c r="O11" s="5">
        <f t="shared" si="0"/>
        <v>0</v>
      </c>
    </row>
    <row r="12" spans="1:15" x14ac:dyDescent="0.25">
      <c r="A12" s="2"/>
      <c r="L12" t="s">
        <v>27</v>
      </c>
      <c r="M12" s="3">
        <f>SUMIF(Tabelle145678[Kategorie],L12,Tabelle145678[Einnahmen])</f>
        <v>0</v>
      </c>
      <c r="N12" s="3">
        <f>SUMIF(Tabelle145678[Kategorie],L12,Tabelle145678[Ausgaben])</f>
        <v>0</v>
      </c>
      <c r="O12" s="5">
        <f t="shared" si="0"/>
        <v>0</v>
      </c>
    </row>
    <row r="13" spans="1:15" x14ac:dyDescent="0.25">
      <c r="A13" s="2"/>
      <c r="L13" t="s">
        <v>32</v>
      </c>
      <c r="M13" s="3">
        <f>SUMIF(Tabelle145678[Kategorie],L13,Tabelle145678[Einnahmen])</f>
        <v>0</v>
      </c>
      <c r="N13" s="3">
        <f>SUMIF(Tabelle145678[Kategorie],L13,Tabelle145678[Ausgaben])</f>
        <v>0</v>
      </c>
      <c r="O13" s="5">
        <f t="shared" ref="O13:O14" si="1">M13-N13</f>
        <v>0</v>
      </c>
    </row>
    <row r="14" spans="1:15" x14ac:dyDescent="0.25">
      <c r="A14" s="2"/>
      <c r="L14" t="s">
        <v>34</v>
      </c>
      <c r="M14" s="3">
        <f>SUMIF(Tabelle145678[Kategorie],L14,Tabelle145678[Einnahmen])</f>
        <v>0</v>
      </c>
      <c r="N14" s="3">
        <f>SUMIF(Tabelle145678[Kategorie],L14,Tabelle145678[Ausgaben])</f>
        <v>0</v>
      </c>
      <c r="O14" s="5">
        <f t="shared" si="1"/>
        <v>0</v>
      </c>
    </row>
    <row r="15" spans="1:15" x14ac:dyDescent="0.25">
      <c r="A15" s="2"/>
      <c r="M15" s="3"/>
      <c r="N15" s="3"/>
      <c r="O15" s="5"/>
    </row>
    <row r="16" spans="1:15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0" x14ac:dyDescent="0.25">
      <c r="A65" s="2"/>
    </row>
    <row r="66" spans="1:10" x14ac:dyDescent="0.25">
      <c r="A66" s="2"/>
    </row>
    <row r="67" spans="1:10" x14ac:dyDescent="0.25">
      <c r="A67" s="2"/>
    </row>
    <row r="68" spans="1:10" x14ac:dyDescent="0.25">
      <c r="A68" s="2"/>
    </row>
    <row r="69" spans="1:10" x14ac:dyDescent="0.25">
      <c r="A69" s="2"/>
    </row>
    <row r="70" spans="1:10" x14ac:dyDescent="0.25">
      <c r="A70" s="2"/>
    </row>
    <row r="71" spans="1:10" x14ac:dyDescent="0.25">
      <c r="A71" s="2"/>
    </row>
    <row r="72" spans="1:10" x14ac:dyDescent="0.25">
      <c r="A72" s="2"/>
    </row>
    <row r="73" spans="1:10" x14ac:dyDescent="0.25">
      <c r="A73" s="2"/>
    </row>
    <row r="74" spans="1:10" x14ac:dyDescent="0.25">
      <c r="A74" s="2"/>
    </row>
    <row r="75" spans="1:10" x14ac:dyDescent="0.25">
      <c r="A75" s="2"/>
    </row>
    <row r="76" spans="1:10" x14ac:dyDescent="0.25">
      <c r="A76" s="2"/>
      <c r="J76" t="s">
        <v>19</v>
      </c>
    </row>
    <row r="77" spans="1:10" x14ac:dyDescent="0.25">
      <c r="A77" s="2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7BF83D-580D-4349-98F4-5E0FF44379A0}">
          <x14:formula1>
            <xm:f>Kategorien!$A$2:$A$12</xm:f>
          </x14:formula1>
          <xm:sqref>C2:C100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33DFD-98D5-459F-AA2C-94E35BEEBBC6}">
  <dimension ref="A1:O77"/>
  <sheetViews>
    <sheetView zoomScale="80" zoomScaleNormal="80" workbookViewId="0"/>
  </sheetViews>
  <sheetFormatPr baseColWidth="10" defaultRowHeight="15" x14ac:dyDescent="0.25"/>
  <cols>
    <col min="2" max="2" width="36.7109375" bestFit="1" customWidth="1"/>
    <col min="3" max="3" width="23.42578125" customWidth="1"/>
    <col min="4" max="4" width="15.140625" style="1" bestFit="1" customWidth="1"/>
    <col min="5" max="5" width="13.7109375" style="1" bestFit="1" customWidth="1"/>
    <col min="7" max="7" width="19.5703125" bestFit="1" customWidth="1"/>
    <col min="8" max="8" width="12.28515625" bestFit="1" customWidth="1"/>
    <col min="12" max="12" width="19.5703125" bestFit="1" customWidth="1"/>
  </cols>
  <sheetData>
    <row r="1" spans="1:15" x14ac:dyDescent="0.25">
      <c r="A1" t="s">
        <v>0</v>
      </c>
      <c r="B1" t="s">
        <v>22</v>
      </c>
      <c r="C1" t="s">
        <v>23</v>
      </c>
      <c r="D1" s="1" t="s">
        <v>1</v>
      </c>
      <c r="E1" s="1" t="s">
        <v>2</v>
      </c>
    </row>
    <row r="3" spans="1:15" x14ac:dyDescent="0.25">
      <c r="A3" s="2"/>
      <c r="H3" t="s">
        <v>1</v>
      </c>
      <c r="I3" t="s">
        <v>2</v>
      </c>
      <c r="J3" t="s">
        <v>3</v>
      </c>
      <c r="M3" t="s">
        <v>1</v>
      </c>
      <c r="N3" t="s">
        <v>2</v>
      </c>
      <c r="O3" t="s">
        <v>3</v>
      </c>
    </row>
    <row r="4" spans="1:15" x14ac:dyDescent="0.25">
      <c r="A4" s="2"/>
      <c r="H4" s="1">
        <f>SUM(Tabelle1456789[Einnahmen])</f>
        <v>0</v>
      </c>
      <c r="I4" s="1">
        <f>SUM(Tabelle1456789[Ausgaben])</f>
        <v>0</v>
      </c>
      <c r="J4" s="1">
        <f>H4-I4</f>
        <v>0</v>
      </c>
      <c r="L4" t="s">
        <v>37</v>
      </c>
      <c r="M4" s="3">
        <f>SUMIF(Tabelle1456789[Kategorie],L4,Tabelle1456789[Einnahmen])</f>
        <v>0</v>
      </c>
      <c r="N4" s="3">
        <f>SUMIF(Tabelle1456789[Kategorie],L4,Tabelle1456789[Ausgaben])</f>
        <v>0</v>
      </c>
      <c r="O4" s="5">
        <f>M4-N4</f>
        <v>0</v>
      </c>
    </row>
    <row r="5" spans="1:15" x14ac:dyDescent="0.25">
      <c r="A5" s="2"/>
      <c r="L5" t="s">
        <v>35</v>
      </c>
      <c r="M5" s="3">
        <f>SUMIF(Tabelle1456789[Kategorie],L5,Tabelle1456789[Einnahmen])</f>
        <v>0</v>
      </c>
      <c r="N5" s="3">
        <f>SUMIF(Tabelle1456789[Kategorie],L5,Tabelle1456789[Ausgaben])</f>
        <v>0</v>
      </c>
      <c r="O5" s="5">
        <f t="shared" ref="O5:O12" si="0">M5-N5</f>
        <v>0</v>
      </c>
    </row>
    <row r="6" spans="1:15" x14ac:dyDescent="0.25">
      <c r="A6" s="2"/>
      <c r="L6" t="s">
        <v>20</v>
      </c>
      <c r="M6" s="3">
        <f>SUMIF(Tabelle1456789[Kategorie],L6,Tabelle1456789[Einnahmen])</f>
        <v>0</v>
      </c>
      <c r="N6" s="3">
        <f>SUMIF(Tabelle1456789[Kategorie],L6,Tabelle1456789[Ausgaben])</f>
        <v>0</v>
      </c>
      <c r="O6" s="5">
        <f t="shared" si="0"/>
        <v>0</v>
      </c>
    </row>
    <row r="7" spans="1:15" x14ac:dyDescent="0.25">
      <c r="A7" s="2"/>
      <c r="L7" t="s">
        <v>29</v>
      </c>
      <c r="M7" s="3">
        <f>SUMIF(Tabelle1456789[Kategorie],L7,Tabelle1456789[Einnahmen])</f>
        <v>0</v>
      </c>
      <c r="N7" s="3">
        <f>SUMIF(Tabelle1456789[Kategorie],L7,Tabelle1456789[Ausgaben])</f>
        <v>0</v>
      </c>
      <c r="O7" s="5">
        <f t="shared" si="0"/>
        <v>0</v>
      </c>
    </row>
    <row r="8" spans="1:15" x14ac:dyDescent="0.25">
      <c r="A8" s="2"/>
      <c r="L8" t="s">
        <v>36</v>
      </c>
      <c r="M8" s="3">
        <f>SUMIF(Tabelle1456789[Kategorie],L8,Tabelle1456789[Einnahmen])</f>
        <v>0</v>
      </c>
      <c r="N8" s="3">
        <f>SUMIF(Tabelle1456789[Kategorie],L8,Tabelle1456789[Ausgaben])</f>
        <v>0</v>
      </c>
      <c r="O8" s="5">
        <f t="shared" si="0"/>
        <v>0</v>
      </c>
    </row>
    <row r="9" spans="1:15" x14ac:dyDescent="0.25">
      <c r="A9" s="2"/>
      <c r="L9" t="s">
        <v>28</v>
      </c>
      <c r="M9" s="3">
        <f>SUMIF(Tabelle1456789[Kategorie],L9,Tabelle1456789[Einnahmen])</f>
        <v>0</v>
      </c>
      <c r="N9" s="3">
        <f>SUMIF(Tabelle1456789[Kategorie],L9,Tabelle1456789[Ausgaben])</f>
        <v>0</v>
      </c>
      <c r="O9" s="5">
        <f t="shared" si="0"/>
        <v>0</v>
      </c>
    </row>
    <row r="10" spans="1:15" x14ac:dyDescent="0.25">
      <c r="A10" s="2"/>
      <c r="L10" t="s">
        <v>26</v>
      </c>
      <c r="M10" s="3">
        <f>SUMIF(Tabelle1456789[Kategorie],L10,Tabelle1456789[Einnahmen])</f>
        <v>0</v>
      </c>
      <c r="N10" s="3">
        <f>SUMIF(Tabelle1456789[Kategorie],L10,Tabelle1456789[Ausgaben])</f>
        <v>0</v>
      </c>
      <c r="O10" s="5">
        <f t="shared" si="0"/>
        <v>0</v>
      </c>
    </row>
    <row r="11" spans="1:15" x14ac:dyDescent="0.25">
      <c r="A11" s="2"/>
      <c r="L11" t="s">
        <v>24</v>
      </c>
      <c r="M11" s="3">
        <f>SUMIF(Tabelle1456789[Kategorie],L11,Tabelle1456789[Einnahmen])</f>
        <v>0</v>
      </c>
      <c r="N11" s="3">
        <f>SUMIF(Tabelle1456789[Kategorie],L11,Tabelle1456789[Ausgaben])</f>
        <v>0</v>
      </c>
      <c r="O11" s="5">
        <f t="shared" si="0"/>
        <v>0</v>
      </c>
    </row>
    <row r="12" spans="1:15" x14ac:dyDescent="0.25">
      <c r="A12" s="2"/>
      <c r="L12" t="s">
        <v>27</v>
      </c>
      <c r="M12" s="3">
        <f>SUMIF(Tabelle1456789[Kategorie],L12,Tabelle1456789[Einnahmen])</f>
        <v>0</v>
      </c>
      <c r="N12" s="3">
        <f>SUMIF(Tabelle1456789[Kategorie],L12,Tabelle1456789[Ausgaben])</f>
        <v>0</v>
      </c>
      <c r="O12" s="5">
        <f t="shared" si="0"/>
        <v>0</v>
      </c>
    </row>
    <row r="13" spans="1:15" x14ac:dyDescent="0.25">
      <c r="A13" s="2"/>
      <c r="L13" t="s">
        <v>32</v>
      </c>
      <c r="M13" s="3">
        <f>SUMIF(Tabelle1456789[Kategorie],L13,Tabelle1456789[Einnahmen])</f>
        <v>0</v>
      </c>
      <c r="N13" s="3">
        <f>SUMIF(Tabelle1456789[Kategorie],L13,Tabelle1456789[Ausgaben])</f>
        <v>0</v>
      </c>
      <c r="O13" s="5">
        <f t="shared" ref="O13:O14" si="1">M13-N13</f>
        <v>0</v>
      </c>
    </row>
    <row r="14" spans="1:15" x14ac:dyDescent="0.25">
      <c r="A14" s="2"/>
      <c r="L14" t="s">
        <v>34</v>
      </c>
      <c r="M14" s="3">
        <f>SUMIF(Tabelle1456789[Kategorie],L14,Tabelle1456789[Einnahmen])</f>
        <v>0</v>
      </c>
      <c r="N14" s="3">
        <f>SUMIF(Tabelle1456789[Kategorie],L14,Tabelle1456789[Ausgaben])</f>
        <v>0</v>
      </c>
      <c r="O14" s="5">
        <f t="shared" si="1"/>
        <v>0</v>
      </c>
    </row>
    <row r="15" spans="1:15" x14ac:dyDescent="0.25">
      <c r="A15" s="2"/>
      <c r="M15" s="3"/>
      <c r="N15" s="3"/>
      <c r="O15" s="5"/>
    </row>
    <row r="16" spans="1:15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0" x14ac:dyDescent="0.25">
      <c r="A65" s="2"/>
    </row>
    <row r="66" spans="1:10" x14ac:dyDescent="0.25">
      <c r="A66" s="2"/>
    </row>
    <row r="67" spans="1:10" x14ac:dyDescent="0.25">
      <c r="A67" s="2"/>
    </row>
    <row r="68" spans="1:10" x14ac:dyDescent="0.25">
      <c r="A68" s="2"/>
    </row>
    <row r="69" spans="1:10" x14ac:dyDescent="0.25">
      <c r="A69" s="2"/>
    </row>
    <row r="70" spans="1:10" x14ac:dyDescent="0.25">
      <c r="A70" s="2"/>
    </row>
    <row r="71" spans="1:10" x14ac:dyDescent="0.25">
      <c r="A71" s="2"/>
    </row>
    <row r="72" spans="1:10" x14ac:dyDescent="0.25">
      <c r="A72" s="2"/>
    </row>
    <row r="73" spans="1:10" x14ac:dyDescent="0.25">
      <c r="A73" s="2"/>
    </row>
    <row r="74" spans="1:10" x14ac:dyDescent="0.25">
      <c r="A74" s="2"/>
    </row>
    <row r="75" spans="1:10" x14ac:dyDescent="0.25">
      <c r="A75" s="2"/>
    </row>
    <row r="76" spans="1:10" x14ac:dyDescent="0.25">
      <c r="A76" s="2"/>
      <c r="J76" t="s">
        <v>19</v>
      </c>
    </row>
    <row r="77" spans="1:10" x14ac:dyDescent="0.25">
      <c r="A77" s="2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0B417A-15D3-4A70-A015-EF32F2967EEE}">
          <x14:formula1>
            <xm:f>Kategorien!$A$2:$A$12</xm:f>
          </x14:formula1>
          <xm:sqref>C2:C100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F4667-6E71-4E28-8597-4D0C80FEC82E}">
  <dimension ref="A1:O77"/>
  <sheetViews>
    <sheetView zoomScale="80" zoomScaleNormal="80" workbookViewId="0"/>
  </sheetViews>
  <sheetFormatPr baseColWidth="10" defaultRowHeight="15" x14ac:dyDescent="0.25"/>
  <cols>
    <col min="2" max="2" width="36.7109375" bestFit="1" customWidth="1"/>
    <col min="3" max="3" width="23.42578125" customWidth="1"/>
    <col min="4" max="4" width="15.140625" style="1" bestFit="1" customWidth="1"/>
    <col min="5" max="5" width="13.7109375" style="1" bestFit="1" customWidth="1"/>
    <col min="7" max="7" width="19.5703125" bestFit="1" customWidth="1"/>
    <col min="8" max="8" width="12.28515625" bestFit="1" customWidth="1"/>
    <col min="12" max="12" width="19.5703125" bestFit="1" customWidth="1"/>
  </cols>
  <sheetData>
    <row r="1" spans="1:15" x14ac:dyDescent="0.25">
      <c r="A1" t="s">
        <v>0</v>
      </c>
      <c r="B1" t="s">
        <v>22</v>
      </c>
      <c r="C1" t="s">
        <v>23</v>
      </c>
      <c r="D1" s="1" t="s">
        <v>1</v>
      </c>
      <c r="E1" s="1" t="s">
        <v>2</v>
      </c>
    </row>
    <row r="3" spans="1:15" x14ac:dyDescent="0.25">
      <c r="A3" s="2"/>
      <c r="H3" t="s">
        <v>1</v>
      </c>
      <c r="I3" t="s">
        <v>2</v>
      </c>
      <c r="J3" t="s">
        <v>3</v>
      </c>
      <c r="M3" t="s">
        <v>1</v>
      </c>
      <c r="N3" t="s">
        <v>2</v>
      </c>
      <c r="O3" t="s">
        <v>3</v>
      </c>
    </row>
    <row r="4" spans="1:15" x14ac:dyDescent="0.25">
      <c r="A4" s="2"/>
      <c r="H4" s="1">
        <f>SUM(Tabelle145678910[Einnahmen])</f>
        <v>0</v>
      </c>
      <c r="I4" s="1">
        <f>SUM(Tabelle145678910[Ausgaben])</f>
        <v>0</v>
      </c>
      <c r="J4" s="1">
        <f>H4-I4</f>
        <v>0</v>
      </c>
      <c r="L4" t="s">
        <v>37</v>
      </c>
      <c r="M4" s="3">
        <f>SUMIF(Tabelle145678910[Kategorie],L4,Tabelle145678910[Einnahmen])</f>
        <v>0</v>
      </c>
      <c r="N4" s="3">
        <f>SUMIF(Tabelle145678910[Kategorie],L4,Tabelle145678910[Ausgaben])</f>
        <v>0</v>
      </c>
      <c r="O4" s="5">
        <f>M4-N4</f>
        <v>0</v>
      </c>
    </row>
    <row r="5" spans="1:15" x14ac:dyDescent="0.25">
      <c r="A5" s="2"/>
      <c r="L5" t="s">
        <v>35</v>
      </c>
      <c r="M5" s="3">
        <f>SUMIF(Tabelle145678910[Kategorie],L5,Tabelle145678910[Einnahmen])</f>
        <v>0</v>
      </c>
      <c r="N5" s="3">
        <f>SUMIF(Tabelle145678910[Kategorie],L5,Tabelle145678910[Ausgaben])</f>
        <v>0</v>
      </c>
      <c r="O5" s="5">
        <f t="shared" ref="O5:O12" si="0">M5-N5</f>
        <v>0</v>
      </c>
    </row>
    <row r="6" spans="1:15" x14ac:dyDescent="0.25">
      <c r="A6" s="2"/>
      <c r="L6" t="s">
        <v>20</v>
      </c>
      <c r="M6" s="3">
        <f>SUMIF(Tabelle145678910[Kategorie],L6,Tabelle145678910[Einnahmen])</f>
        <v>0</v>
      </c>
      <c r="N6" s="3">
        <f>SUMIF(Tabelle145678910[Kategorie],L6,Tabelle145678910[Ausgaben])</f>
        <v>0</v>
      </c>
      <c r="O6" s="5">
        <f t="shared" si="0"/>
        <v>0</v>
      </c>
    </row>
    <row r="7" spans="1:15" x14ac:dyDescent="0.25">
      <c r="A7" s="2"/>
      <c r="L7" t="s">
        <v>29</v>
      </c>
      <c r="M7" s="3">
        <f>SUMIF(Tabelle145678910[Kategorie],L7,Tabelle145678910[Einnahmen])</f>
        <v>0</v>
      </c>
      <c r="N7" s="3">
        <f>SUMIF(Tabelle145678910[Kategorie],L7,Tabelle145678910[Ausgaben])</f>
        <v>0</v>
      </c>
      <c r="O7" s="5">
        <f t="shared" si="0"/>
        <v>0</v>
      </c>
    </row>
    <row r="8" spans="1:15" x14ac:dyDescent="0.25">
      <c r="A8" s="2"/>
      <c r="L8" t="s">
        <v>36</v>
      </c>
      <c r="M8" s="3">
        <f>SUMIF(Tabelle145678910[Kategorie],L8,Tabelle145678910[Einnahmen])</f>
        <v>0</v>
      </c>
      <c r="N8" s="3">
        <f>SUMIF(Tabelle145678910[Kategorie],L8,Tabelle145678910[Ausgaben])</f>
        <v>0</v>
      </c>
      <c r="O8" s="5">
        <f t="shared" si="0"/>
        <v>0</v>
      </c>
    </row>
    <row r="9" spans="1:15" x14ac:dyDescent="0.25">
      <c r="A9" s="2"/>
      <c r="L9" t="s">
        <v>28</v>
      </c>
      <c r="M9" s="3">
        <f>SUMIF(Tabelle145678910[Kategorie],L9,Tabelle145678910[Einnahmen])</f>
        <v>0</v>
      </c>
      <c r="N9" s="3">
        <f>SUMIF(Tabelle145678910[Kategorie],L9,Tabelle145678910[Ausgaben])</f>
        <v>0</v>
      </c>
      <c r="O9" s="5">
        <f t="shared" si="0"/>
        <v>0</v>
      </c>
    </row>
    <row r="10" spans="1:15" x14ac:dyDescent="0.25">
      <c r="A10" s="2"/>
      <c r="L10" t="s">
        <v>26</v>
      </c>
      <c r="M10" s="3">
        <f>SUMIF(Tabelle145678910[Kategorie],L10,Tabelle145678910[Einnahmen])</f>
        <v>0</v>
      </c>
      <c r="N10" s="3">
        <f>SUMIF(Tabelle145678910[Kategorie],L10,Tabelle145678910[Ausgaben])</f>
        <v>0</v>
      </c>
      <c r="O10" s="5">
        <f t="shared" si="0"/>
        <v>0</v>
      </c>
    </row>
    <row r="11" spans="1:15" x14ac:dyDescent="0.25">
      <c r="A11" s="2"/>
      <c r="L11" t="s">
        <v>24</v>
      </c>
      <c r="M11" s="3">
        <f>SUMIF(Tabelle145678910[Kategorie],L11,Tabelle145678910[Einnahmen])</f>
        <v>0</v>
      </c>
      <c r="N11" s="3">
        <f>SUMIF(Tabelle145678910[Kategorie],L11,Tabelle145678910[Ausgaben])</f>
        <v>0</v>
      </c>
      <c r="O11" s="5">
        <f t="shared" si="0"/>
        <v>0</v>
      </c>
    </row>
    <row r="12" spans="1:15" x14ac:dyDescent="0.25">
      <c r="A12" s="2"/>
      <c r="L12" t="s">
        <v>27</v>
      </c>
      <c r="M12" s="3">
        <f>SUMIF(Tabelle145678910[Kategorie],L12,Tabelle145678910[Einnahmen])</f>
        <v>0</v>
      </c>
      <c r="N12" s="3">
        <f>SUMIF(Tabelle145678910[Kategorie],L12,Tabelle145678910[Ausgaben])</f>
        <v>0</v>
      </c>
      <c r="O12" s="5">
        <f t="shared" si="0"/>
        <v>0</v>
      </c>
    </row>
    <row r="13" spans="1:15" x14ac:dyDescent="0.25">
      <c r="A13" s="2"/>
      <c r="L13" t="s">
        <v>32</v>
      </c>
      <c r="M13" s="3">
        <f>SUMIF(Tabelle145678910[Kategorie],L13,Tabelle145678910[Einnahmen])</f>
        <v>0</v>
      </c>
      <c r="N13" s="3">
        <f>SUMIF(Tabelle145678910[Kategorie],L13,Tabelle145678910[Ausgaben])</f>
        <v>0</v>
      </c>
      <c r="O13" s="5">
        <f t="shared" ref="O13:O14" si="1">M13-N13</f>
        <v>0</v>
      </c>
    </row>
    <row r="14" spans="1:15" x14ac:dyDescent="0.25">
      <c r="A14" s="2"/>
      <c r="L14" t="s">
        <v>34</v>
      </c>
      <c r="M14" s="3">
        <f>SUMIF(Tabelle145678910[Kategorie],L14,Tabelle145678910[Einnahmen])</f>
        <v>0</v>
      </c>
      <c r="N14" s="3">
        <f>SUMIF(Tabelle145678910[Kategorie],L14,Tabelle145678910[Ausgaben])</f>
        <v>0</v>
      </c>
      <c r="O14" s="5">
        <f t="shared" si="1"/>
        <v>0</v>
      </c>
    </row>
    <row r="15" spans="1:15" x14ac:dyDescent="0.25">
      <c r="A15" s="2"/>
      <c r="M15" s="3"/>
      <c r="N15" s="3"/>
      <c r="O15" s="5"/>
    </row>
    <row r="16" spans="1:15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0" x14ac:dyDescent="0.25">
      <c r="A65" s="2"/>
    </row>
    <row r="66" spans="1:10" x14ac:dyDescent="0.25">
      <c r="A66" s="2"/>
    </row>
    <row r="67" spans="1:10" x14ac:dyDescent="0.25">
      <c r="A67" s="2"/>
    </row>
    <row r="68" spans="1:10" x14ac:dyDescent="0.25">
      <c r="A68" s="2"/>
    </row>
    <row r="69" spans="1:10" x14ac:dyDescent="0.25">
      <c r="A69" s="2"/>
    </row>
    <row r="70" spans="1:10" x14ac:dyDescent="0.25">
      <c r="A70" s="2"/>
    </row>
    <row r="71" spans="1:10" x14ac:dyDescent="0.25">
      <c r="A71" s="2"/>
    </row>
    <row r="72" spans="1:10" x14ac:dyDescent="0.25">
      <c r="A72" s="2"/>
    </row>
    <row r="73" spans="1:10" x14ac:dyDescent="0.25">
      <c r="A73" s="2"/>
    </row>
    <row r="74" spans="1:10" x14ac:dyDescent="0.25">
      <c r="A74" s="2"/>
    </row>
    <row r="75" spans="1:10" x14ac:dyDescent="0.25">
      <c r="A75" s="2"/>
    </row>
    <row r="76" spans="1:10" x14ac:dyDescent="0.25">
      <c r="A76" s="2"/>
      <c r="J76" t="s">
        <v>19</v>
      </c>
    </row>
    <row r="77" spans="1:10" x14ac:dyDescent="0.25">
      <c r="A77" s="2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160BDF-4DD3-481A-B764-C37F030CE30A}">
          <x14:formula1>
            <xm:f>Kategorien!$A$2:$A$12</xm:f>
          </x14:formula1>
          <xm:sqref>C2:C100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78DFD-D69D-44DE-ABD0-58C02A0CB363}">
  <dimension ref="A1:O77"/>
  <sheetViews>
    <sheetView zoomScale="80" zoomScaleNormal="80" workbookViewId="0"/>
  </sheetViews>
  <sheetFormatPr baseColWidth="10" defaultRowHeight="15" x14ac:dyDescent="0.25"/>
  <cols>
    <col min="2" max="2" width="36.7109375" bestFit="1" customWidth="1"/>
    <col min="3" max="3" width="23.42578125" customWidth="1"/>
    <col min="4" max="4" width="15.140625" style="1" bestFit="1" customWidth="1"/>
    <col min="5" max="5" width="13.7109375" style="1" bestFit="1" customWidth="1"/>
    <col min="7" max="7" width="19.5703125" bestFit="1" customWidth="1"/>
    <col min="8" max="8" width="12.28515625" bestFit="1" customWidth="1"/>
    <col min="12" max="12" width="19.5703125" bestFit="1" customWidth="1"/>
  </cols>
  <sheetData>
    <row r="1" spans="1:15" x14ac:dyDescent="0.25">
      <c r="A1" t="s">
        <v>0</v>
      </c>
      <c r="B1" t="s">
        <v>22</v>
      </c>
      <c r="C1" t="s">
        <v>23</v>
      </c>
      <c r="D1" s="1" t="s">
        <v>1</v>
      </c>
      <c r="E1" s="1" t="s">
        <v>2</v>
      </c>
    </row>
    <row r="3" spans="1:15" x14ac:dyDescent="0.25">
      <c r="A3" s="2"/>
      <c r="H3" t="s">
        <v>1</v>
      </c>
      <c r="I3" t="s">
        <v>2</v>
      </c>
      <c r="J3" t="s">
        <v>3</v>
      </c>
      <c r="M3" t="s">
        <v>1</v>
      </c>
      <c r="N3" t="s">
        <v>2</v>
      </c>
      <c r="O3" t="s">
        <v>3</v>
      </c>
    </row>
    <row r="4" spans="1:15" x14ac:dyDescent="0.25">
      <c r="A4" s="2"/>
      <c r="H4" s="1">
        <f>SUM(Tabelle14567891011[Einnahmen])</f>
        <v>0</v>
      </c>
      <c r="I4" s="1">
        <f>SUM(Tabelle14567891011[Ausgaben])</f>
        <v>0</v>
      </c>
      <c r="J4" s="1">
        <f>H4-I4</f>
        <v>0</v>
      </c>
      <c r="L4" t="s">
        <v>37</v>
      </c>
      <c r="M4" s="3">
        <f>SUMIF(Tabelle14567891011[Kategorie],L4,Tabelle14567891011[Einnahmen])</f>
        <v>0</v>
      </c>
      <c r="N4" s="3">
        <f>SUMIF(Tabelle14567891011[Kategorie],L4,Tabelle14567891011[Ausgaben])</f>
        <v>0</v>
      </c>
      <c r="O4" s="5">
        <f>M4-N4</f>
        <v>0</v>
      </c>
    </row>
    <row r="5" spans="1:15" x14ac:dyDescent="0.25">
      <c r="A5" s="2"/>
      <c r="L5" t="s">
        <v>35</v>
      </c>
      <c r="M5" s="3">
        <f>SUMIF(Tabelle14567891011[Kategorie],L5,Tabelle14567891011[Einnahmen])</f>
        <v>0</v>
      </c>
      <c r="N5" s="3">
        <f>SUMIF(Tabelle14567891011[Kategorie],L5,Tabelle14567891011[Ausgaben])</f>
        <v>0</v>
      </c>
      <c r="O5" s="5">
        <f t="shared" ref="O5:O12" si="0">M5-N5</f>
        <v>0</v>
      </c>
    </row>
    <row r="6" spans="1:15" x14ac:dyDescent="0.25">
      <c r="A6" s="2"/>
      <c r="L6" t="s">
        <v>20</v>
      </c>
      <c r="M6" s="3">
        <f>SUMIF(Tabelle14567891011[Kategorie],L6,Tabelle14567891011[Einnahmen])</f>
        <v>0</v>
      </c>
      <c r="N6" s="3">
        <f>SUMIF(Tabelle14567891011[Kategorie],L6,Tabelle14567891011[Ausgaben])</f>
        <v>0</v>
      </c>
      <c r="O6" s="5">
        <f t="shared" si="0"/>
        <v>0</v>
      </c>
    </row>
    <row r="7" spans="1:15" x14ac:dyDescent="0.25">
      <c r="A7" s="2"/>
      <c r="L7" t="s">
        <v>29</v>
      </c>
      <c r="M7" s="3">
        <f>SUMIF(Tabelle14567891011[Kategorie],L7,Tabelle14567891011[Einnahmen])</f>
        <v>0</v>
      </c>
      <c r="N7" s="3">
        <f>SUMIF(Tabelle14567891011[Kategorie],L7,Tabelle14567891011[Ausgaben])</f>
        <v>0</v>
      </c>
      <c r="O7" s="5">
        <f t="shared" si="0"/>
        <v>0</v>
      </c>
    </row>
    <row r="8" spans="1:15" x14ac:dyDescent="0.25">
      <c r="A8" s="2"/>
      <c r="L8" t="s">
        <v>36</v>
      </c>
      <c r="M8" s="3">
        <f>SUMIF(Tabelle14567891011[Kategorie],L8,Tabelle14567891011[Einnahmen])</f>
        <v>0</v>
      </c>
      <c r="N8" s="3">
        <f>SUMIF(Tabelle14567891011[Kategorie],L8,Tabelle14567891011[Ausgaben])</f>
        <v>0</v>
      </c>
      <c r="O8" s="5">
        <f t="shared" si="0"/>
        <v>0</v>
      </c>
    </row>
    <row r="9" spans="1:15" x14ac:dyDescent="0.25">
      <c r="A9" s="2"/>
      <c r="L9" t="s">
        <v>28</v>
      </c>
      <c r="M9" s="3">
        <f>SUMIF(Tabelle14567891011[Kategorie],L9,Tabelle14567891011[Einnahmen])</f>
        <v>0</v>
      </c>
      <c r="N9" s="3">
        <f>SUMIF(Tabelle14567891011[Kategorie],L9,Tabelle14567891011[Ausgaben])</f>
        <v>0</v>
      </c>
      <c r="O9" s="5">
        <f t="shared" si="0"/>
        <v>0</v>
      </c>
    </row>
    <row r="10" spans="1:15" x14ac:dyDescent="0.25">
      <c r="A10" s="2"/>
      <c r="L10" t="s">
        <v>26</v>
      </c>
      <c r="M10" s="3">
        <f>SUMIF(Tabelle14567891011[Kategorie],L10,Tabelle14567891011[Einnahmen])</f>
        <v>0</v>
      </c>
      <c r="N10" s="3">
        <f>SUMIF(Tabelle14567891011[Kategorie],L10,Tabelle14567891011[Ausgaben])</f>
        <v>0</v>
      </c>
      <c r="O10" s="5">
        <f t="shared" si="0"/>
        <v>0</v>
      </c>
    </row>
    <row r="11" spans="1:15" x14ac:dyDescent="0.25">
      <c r="A11" s="2"/>
      <c r="L11" t="s">
        <v>24</v>
      </c>
      <c r="M11" s="3">
        <f>SUMIF(Tabelle14567891011[Kategorie],L11,Tabelle14567891011[Einnahmen])</f>
        <v>0</v>
      </c>
      <c r="N11" s="3">
        <f>SUMIF(Tabelle14567891011[Kategorie],L11,Tabelle14567891011[Ausgaben])</f>
        <v>0</v>
      </c>
      <c r="O11" s="5">
        <f t="shared" si="0"/>
        <v>0</v>
      </c>
    </row>
    <row r="12" spans="1:15" x14ac:dyDescent="0.25">
      <c r="A12" s="2"/>
      <c r="L12" t="s">
        <v>27</v>
      </c>
      <c r="M12" s="3">
        <f>SUMIF(Tabelle14567891011[Kategorie],L12,Tabelle14567891011[Einnahmen])</f>
        <v>0</v>
      </c>
      <c r="N12" s="3">
        <f>SUMIF(Tabelle14567891011[Kategorie],L12,Tabelle14567891011[Ausgaben])</f>
        <v>0</v>
      </c>
      <c r="O12" s="5">
        <f t="shared" si="0"/>
        <v>0</v>
      </c>
    </row>
    <row r="13" spans="1:15" x14ac:dyDescent="0.25">
      <c r="A13" s="2"/>
      <c r="L13" t="s">
        <v>32</v>
      </c>
      <c r="M13" s="3">
        <f>SUMIF(Tabelle14567891011[Kategorie],L13,Tabelle14567891011[Einnahmen])</f>
        <v>0</v>
      </c>
      <c r="N13" s="3">
        <f>SUMIF(Tabelle14567891011[Kategorie],L13,Tabelle14567891011[Ausgaben])</f>
        <v>0</v>
      </c>
      <c r="O13" s="5">
        <f t="shared" ref="O13:O14" si="1">M13-N13</f>
        <v>0</v>
      </c>
    </row>
    <row r="14" spans="1:15" x14ac:dyDescent="0.25">
      <c r="A14" s="2"/>
      <c r="L14" t="s">
        <v>34</v>
      </c>
      <c r="M14" s="3">
        <f>SUMIF(Tabelle14567891011[Kategorie],L14,Tabelle14567891011[Einnahmen])</f>
        <v>0</v>
      </c>
      <c r="N14" s="3">
        <f>SUMIF(Tabelle14567891011[Kategorie],L14,Tabelle14567891011[Ausgaben])</f>
        <v>0</v>
      </c>
      <c r="O14" s="5">
        <f t="shared" si="1"/>
        <v>0</v>
      </c>
    </row>
    <row r="15" spans="1:15" x14ac:dyDescent="0.25">
      <c r="A15" s="2"/>
      <c r="M15" s="3"/>
      <c r="N15" s="3"/>
      <c r="O15" s="5"/>
    </row>
    <row r="16" spans="1:15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0" x14ac:dyDescent="0.25">
      <c r="A65" s="2"/>
    </row>
    <row r="66" spans="1:10" x14ac:dyDescent="0.25">
      <c r="A66" s="2"/>
    </row>
    <row r="67" spans="1:10" x14ac:dyDescent="0.25">
      <c r="A67" s="2"/>
    </row>
    <row r="68" spans="1:10" x14ac:dyDescent="0.25">
      <c r="A68" s="2"/>
    </row>
    <row r="69" spans="1:10" x14ac:dyDescent="0.25">
      <c r="A69" s="2"/>
    </row>
    <row r="70" spans="1:10" x14ac:dyDescent="0.25">
      <c r="A70" s="2"/>
    </row>
    <row r="71" spans="1:10" x14ac:dyDescent="0.25">
      <c r="A71" s="2"/>
    </row>
    <row r="72" spans="1:10" x14ac:dyDescent="0.25">
      <c r="A72" s="2"/>
    </row>
    <row r="73" spans="1:10" x14ac:dyDescent="0.25">
      <c r="A73" s="2"/>
    </row>
    <row r="74" spans="1:10" x14ac:dyDescent="0.25">
      <c r="A74" s="2"/>
    </row>
    <row r="75" spans="1:10" x14ac:dyDescent="0.25">
      <c r="A75" s="2"/>
    </row>
    <row r="76" spans="1:10" x14ac:dyDescent="0.25">
      <c r="A76" s="2"/>
      <c r="J76" t="s">
        <v>19</v>
      </c>
    </row>
    <row r="77" spans="1:10" x14ac:dyDescent="0.25">
      <c r="A77" s="2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F90537-757A-461C-9FDB-25500913CBBC}">
          <x14:formula1>
            <xm:f>Kategorien!$A$2:$A$12</xm:f>
          </x14:formula1>
          <xm:sqref>C2:C100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E o + e T 4 2 A i 7 O p A A A A + A A A A B I A H A B D b 2 5 m a W c v U G F j a 2 F n Z S 5 4 b W w g o h g A K K A U A A A A A A A A A A A A A A A A A A A A A A A A A A A A h Y 9 B D o I w F E S v Q r q n L Q g q 5 F M W 6 k 4 S E x P j t o E K j V A M L Z a 7 u f B I X k E S R d 2 5 n M m b 5 M 3 j d o d 0 a G r n K j o t W 5 U g D 1 P k C J W 3 h V R l g n p z c p c o Z b D j + Z m X w h l h p e N B y w R V x l x i Q q y 1 2 M 5 w 2 5 X E p 9 Q j x 2 y 7 z y v R c F c q b b j K B f q s i v 8 r x O D w k m E + X o Q 4 n A c R j g I P y F R D J t U X 8 U d j T I H 8 l L D q a 9 N 3 g h X C X W + A T B H I + w V 7 A l B L A w Q U A A I A C A A S j 5 5 P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o + e T y i K R 7 g O A A A A E Q A A A B M A H A B G b 3 J t d W x h c y 9 T Z W N 0 a W 9 u M S 5 t I K I Y A C i g F A A A A A A A A A A A A A A A A A A A A A A A A A A A A C t O T S 7 J z M 9 T C I b Q h t Y A U E s B A i 0 A F A A C A A g A E o + e T 4 2 A i 7 O p A A A A + A A A A B I A A A A A A A A A A A A A A A A A A A A A A E N v b m Z p Z y 9 Q Y W N r Y W d l L n h t b F B L A Q I t A B Q A A g A I A B K P n k 8 P y u m r p A A A A O k A A A A T A A A A A A A A A A A A A A A A A P U A A A B b Q 2 9 u d G V u d F 9 U e X B l c 1 0 u e G 1 s U E s B A i 0 A F A A C A A g A E o + e T y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K 9 8 c O C p C E t C m E Y m K r 9 y z 1 s A A A A A A g A A A A A A E G Y A A A A B A A A g A A A A K z R y c H S r o d m o g U g / L D b p t M P f M E N N b l 4 5 6 n K I m + y m c 8 I A A A A A D o A A A A A C A A A g A A A A Q q n u u S / A E 8 d J t E 9 r I M + u M T O 4 O f l 0 3 H X D 3 z L C r 8 H j E + N Q A A A A 8 Q x j 2 B 2 J p y L O 6 o h 0 t h A g g 7 r l M f Q w 4 l G 2 / P S m g R v o Z 1 G l u u m a h + n b E R j D l n 3 q G i T l S 8 G F R o p q F c K A l A c N I O H S V 2 y B K + w J 4 S c s B D 2 8 + / M y G / V A A A A A z E x u 1 j J 3 G n a X Y O a X 7 / d n P h E C o n O C 1 R u w M k S E Y X g X 4 R 7 r M p b Y e T 5 9 o 1 P j v W D w o 2 W t 3 N U E W v q B r u d y F Q 9 d p s O L K Q = = < / D a t a M a s h u p > 
</file>

<file path=customXml/itemProps1.xml><?xml version="1.0" encoding="utf-8"?>
<ds:datastoreItem xmlns:ds="http://schemas.openxmlformats.org/officeDocument/2006/customXml" ds:itemID="{704FC84D-1754-4C26-B25B-02CECF70B79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Gesamt</vt:lpstr>
      <vt:lpstr>Kategorien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Haushaltsbuch_Beispiel_DeineAnlage</dc:title>
  <dc:creator>Deine Anlage</dc:creator>
  <cp:keywords>Haushaltsbuch; Deine Anlage</cp:keywords>
  <cp:lastModifiedBy/>
  <dcterms:created xsi:type="dcterms:W3CDTF">2006-09-21T08:52:22Z</dcterms:created>
  <dcterms:modified xsi:type="dcterms:W3CDTF">2020-06-20T12:27:39Z</dcterms:modified>
  <cp:category>Haushaltsbuch</cp:category>
</cp:coreProperties>
</file>